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agazze-risultati" sheetId="1" r:id="rId1"/>
    <sheet name="Ragazze-top-individuali" sheetId="2" r:id="rId2"/>
    <sheet name="Cadette-risultati" sheetId="3" r:id="rId3"/>
    <sheet name="Cadette-top-individuali" sheetId="4" r:id="rId4"/>
    <sheet name="Ragazzi-risultati" sheetId="5" r:id="rId5"/>
    <sheet name="Ragazzi-top-individuali" sheetId="6" r:id="rId6"/>
    <sheet name="Allievi-risultati" sheetId="7" r:id="rId7"/>
    <sheet name="Allievi-top-individiuali" sheetId="8" r:id="rId8"/>
    <sheet name="Juniores-risultati" sheetId="9" r:id="rId9"/>
    <sheet name="Juniores-top-individuali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" localSheetId="6" hidden="1">{"'Comunicato'!$A$1:$U$185"}</definedName>
    <definedName name="a" localSheetId="7" hidden="1">{"'Comunicato'!$A$1:$U$185"}</definedName>
    <definedName name="a" localSheetId="8" hidden="1">{"'Comunicato'!$A$1:$U$185"}</definedName>
    <definedName name="a" localSheetId="9" hidden="1">{"'Comunicato'!$A$1:$U$185"}</definedName>
    <definedName name="a" hidden="1">{"'Comunicato'!$A$1:$U$185"}</definedName>
    <definedName name="_xlnm.Print_Area" localSheetId="6">'Allievi-risultati'!$A$1:$T$28</definedName>
    <definedName name="_xlnm.Print_Area" localSheetId="7">'Allievi-top-individiuali'!$A$1:$V$29</definedName>
    <definedName name="_xlnm.Print_Area" localSheetId="2">'Cadette-risultati'!$A$1:$V$28</definedName>
    <definedName name="_xlnm.Print_Area" localSheetId="3">'Cadette-top-individuali'!$A$1:$K$46</definedName>
    <definedName name="_xlnm.Print_Area" localSheetId="8">'Juniores-risultati'!$A$1:$T$28</definedName>
    <definedName name="_xlnm.Print_Area" localSheetId="9">'Juniores-top-individuali'!$A$1:$V$29</definedName>
    <definedName name="_xlnm.Print_Area" localSheetId="0">'Ragazze-risultati'!$A$1:$V$28</definedName>
    <definedName name="_xlnm.Print_Area" localSheetId="1">'Ragazze-top-individuali'!$A$1:$K$46</definedName>
    <definedName name="_xlnm.Print_Area" localSheetId="4">'Ragazzi-risultati'!$A$1:$V$29</definedName>
    <definedName name="_xlnm.Print_Area" localSheetId="5">'Ragazzi-top-individuali'!$A$1:$K$46</definedName>
    <definedName name="B" localSheetId="6" hidden="1">{"'Comunicato'!$A$1:$U$185"}</definedName>
    <definedName name="B" localSheetId="7" hidden="1">{"'Comunicato'!$A$1:$U$185"}</definedName>
    <definedName name="B" localSheetId="8" hidden="1">{"'Comunicato'!$A$1:$U$185"}</definedName>
    <definedName name="B" localSheetId="9" hidden="1">{"'Comunicato'!$A$1:$U$185"}</definedName>
    <definedName name="B" hidden="1">{"'Comunicato'!$A$1:$U$185"}</definedName>
    <definedName name="d" localSheetId="6" hidden="1">{"'Comunicato'!$A$1:$U$185"}</definedName>
    <definedName name="d" localSheetId="7" hidden="1">{"'Comunicato'!$A$1:$U$185"}</definedName>
    <definedName name="d" localSheetId="8" hidden="1">{"'Comunicato'!$A$1:$U$185"}</definedName>
    <definedName name="d" localSheetId="9" hidden="1">{"'Comunicato'!$A$1:$U$185"}</definedName>
    <definedName name="d" hidden="1">{"'Comunicato'!$A$1:$U$185"}</definedName>
    <definedName name="h" localSheetId="6" hidden="1">{"'Comunicato'!$A$1:$U$185"}</definedName>
    <definedName name="h" localSheetId="7" hidden="1">{"'Comunicato'!$A$1:$U$185"}</definedName>
    <definedName name="h" localSheetId="8" hidden="1">{"'Comunicato'!$A$1:$U$185"}</definedName>
    <definedName name="h" localSheetId="9" hidden="1">{"'Comunicato'!$A$1:$U$185"}</definedName>
    <definedName name="h" hidden="1">{"'Comunicato'!$A$1:$U$185"}</definedName>
    <definedName name="HTML_CodePage" hidden="1">1252</definedName>
    <definedName name="HTML_Control" localSheetId="6" hidden="1">{"'Comunicato'!$A$1:$U$185"}</definedName>
    <definedName name="HTML_Control" localSheetId="7" hidden="1">{"'Comunicato'!$A$1:$U$185"}</definedName>
    <definedName name="HTML_Control" localSheetId="8" hidden="1">{"'Comunicato'!$A$1:$U$185"}</definedName>
    <definedName name="HTML_Control" localSheetId="9" hidden="1">{"'Comunicato'!$A$1:$U$185"}</definedName>
    <definedName name="HTML_Control" hidden="1">{"'Comunicato'!$A$1:$U$185"}</definedName>
    <definedName name="HTML_Control1" localSheetId="6" hidden="1">{"'Comunicato'!$A$1:$U$185"}</definedName>
    <definedName name="HTML_Control1" localSheetId="7" hidden="1">{"'Comunicato'!$A$1:$U$185"}</definedName>
    <definedName name="HTML_Control1" localSheetId="8" hidden="1">{"'Comunicato'!$A$1:$U$185"}</definedName>
    <definedName name="HTML_Control1" localSheetId="9" hidden="1">{"'Comunicato'!$A$1:$U$185"}</definedName>
    <definedName name="HTML_Control1" hidden="1">{"'Comunicato'!$A$1:$U$185"}</definedName>
    <definedName name="HTML_Description" hidden="1">""</definedName>
    <definedName name="HTML_Email" hidden="1">""</definedName>
    <definedName name="HTML_Header" hidden="1">""</definedName>
    <definedName name="HTML_LastUpdate" hidden="1">"06/04/01"</definedName>
    <definedName name="HTML_LineAfter" hidden="1">FALSE</definedName>
    <definedName name="HTML_LineBefore" hidden="1">FALSE</definedName>
    <definedName name="HTML_Name" hidden="1">"Stefano PIERI"</definedName>
    <definedName name="HTML_OBDlg2" hidden="1">TRUE</definedName>
    <definedName name="HTML_OBDlg4" hidden="1">TRUE</definedName>
    <definedName name="HTML_OS" hidden="1">0</definedName>
    <definedName name="HTML_PathFile" hidden="1">"C:\WINDOWS\Desktop\MioHTML.htm"</definedName>
    <definedName name="HTML_Title" hidden="1">""</definedName>
    <definedName name="j" localSheetId="6" hidden="1">{"'Comunicato'!$A$1:$U$185"}</definedName>
    <definedName name="j" localSheetId="7" hidden="1">{"'Comunicato'!$A$1:$U$185"}</definedName>
    <definedName name="j" localSheetId="8" hidden="1">{"'Comunicato'!$A$1:$U$185"}</definedName>
    <definedName name="j" localSheetId="9" hidden="1">{"'Comunicato'!$A$1:$U$185"}</definedName>
    <definedName name="j" hidden="1">{"'Comunicato'!$A$1:$U$185"}</definedName>
  </definedNames>
  <calcPr fullCalcOnLoad="1"/>
</workbook>
</file>

<file path=xl/sharedStrings.xml><?xml version="1.0" encoding="utf-8"?>
<sst xmlns="http://schemas.openxmlformats.org/spreadsheetml/2006/main" count="791" uniqueCount="255">
  <si>
    <t>TROFEO L'ARENA</t>
  </si>
  <si>
    <t xml:space="preserve">AGGIORNATO al </t>
  </si>
  <si>
    <t>LOB</t>
  </si>
  <si>
    <t>Arbitro</t>
  </si>
  <si>
    <t>Classificatore</t>
  </si>
  <si>
    <t>inning attacco</t>
  </si>
  <si>
    <t>inning difesa</t>
  </si>
  <si>
    <t>giovedì 5/07</t>
  </si>
  <si>
    <t>BWS San Francisco - USA</t>
  </si>
  <si>
    <t>-</t>
  </si>
  <si>
    <t>San Martino Junior B&amp;S</t>
  </si>
  <si>
    <t>Oltretorrente Parma</t>
  </si>
  <si>
    <t>Conegliano</t>
  </si>
  <si>
    <t>Venerdì 6/07</t>
  </si>
  <si>
    <t>Torre Pedrera Falcons</t>
  </si>
  <si>
    <t>Sabato 7/07</t>
  </si>
  <si>
    <t>Domenica 8/07</t>
  </si>
  <si>
    <t xml:space="preserve">Classifica </t>
  </si>
  <si>
    <t>P.ti</t>
  </si>
  <si>
    <t>G</t>
  </si>
  <si>
    <t>V</t>
  </si>
  <si>
    <t>N</t>
  </si>
  <si>
    <t>P</t>
  </si>
  <si>
    <t>pf</t>
  </si>
  <si>
    <t>ps</t>
  </si>
  <si>
    <t>inn_a</t>
  </si>
  <si>
    <t>inn_d</t>
  </si>
  <si>
    <t>1°</t>
  </si>
  <si>
    <t>2°</t>
  </si>
  <si>
    <t>3°</t>
  </si>
  <si>
    <t>4°</t>
  </si>
  <si>
    <t>5°</t>
  </si>
  <si>
    <t>Semifinali</t>
  </si>
  <si>
    <t>Classifica Finale</t>
  </si>
  <si>
    <t>Finali</t>
  </si>
  <si>
    <t>TOP TEN BATTING</t>
  </si>
  <si>
    <t>al</t>
  </si>
  <si>
    <t>NC</t>
  </si>
  <si>
    <t>ATLETA</t>
  </si>
  <si>
    <t>PA</t>
  </si>
  <si>
    <t>A B</t>
  </si>
  <si>
    <t>R</t>
  </si>
  <si>
    <t>H</t>
  </si>
  <si>
    <t>2B</t>
  </si>
  <si>
    <t>3B</t>
  </si>
  <si>
    <t>HR</t>
  </si>
  <si>
    <t>GDP</t>
  </si>
  <si>
    <t>SH</t>
  </si>
  <si>
    <t>SF</t>
  </si>
  <si>
    <t>B B</t>
  </si>
  <si>
    <t>IBB</t>
  </si>
  <si>
    <t>HP</t>
  </si>
  <si>
    <t>IO</t>
  </si>
  <si>
    <t>SB</t>
  </si>
  <si>
    <t>CS</t>
  </si>
  <si>
    <t>SO</t>
  </si>
  <si>
    <t>RBI</t>
  </si>
  <si>
    <t>AVG</t>
  </si>
  <si>
    <t>TOP TEN PITCHING</t>
  </si>
  <si>
    <t>IP</t>
  </si>
  <si>
    <t>BF</t>
  </si>
  <si>
    <t>AB</t>
  </si>
  <si>
    <t>ER</t>
  </si>
  <si>
    <t>WP</t>
  </si>
  <si>
    <t>BK</t>
  </si>
  <si>
    <t>ERA</t>
  </si>
  <si>
    <t>FIORITO GIUSEPPE</t>
  </si>
  <si>
    <t>PICCOLI FRANCESCO</t>
  </si>
  <si>
    <t>GUARDA PIETRO</t>
  </si>
  <si>
    <t>FERRARI CHIARA</t>
  </si>
  <si>
    <t>PEGORARO</t>
  </si>
  <si>
    <t>OLIVIERI DANIELA</t>
  </si>
  <si>
    <t>DALLA ROSA FABRIZIO</t>
  </si>
  <si>
    <t>SERRA ANTONELLO</t>
  </si>
  <si>
    <t>COSTA MARCO</t>
  </si>
  <si>
    <t>MARTIN LEONARDO</t>
  </si>
  <si>
    <t>DALLA ROSA</t>
  </si>
  <si>
    <t>MARTIN - CARLETTI</t>
  </si>
  <si>
    <t>COLOMBARI</t>
  </si>
  <si>
    <t>PICCOLI - MARTIN</t>
  </si>
  <si>
    <t>OLIVIERI</t>
  </si>
  <si>
    <t>PANAROTTO-DALLA ROSA</t>
  </si>
  <si>
    <t>VIDALI-GUARDA</t>
  </si>
  <si>
    <t>DALLA ROSA - PANAROTTO</t>
  </si>
  <si>
    <t>(turni validi alla battuta AB</t>
  </si>
  <si>
    <t>minimo)</t>
  </si>
  <si>
    <t>GALBULLI CAVAZZINI Matteo</t>
  </si>
  <si>
    <t>Oltretorrente</t>
  </si>
  <si>
    <t>28</t>
  </si>
  <si>
    <t>MELIORI Davide</t>
  </si>
  <si>
    <t>San Martino Junior</t>
  </si>
  <si>
    <t>PALONE Francesco</t>
  </si>
  <si>
    <t>VENEZIA Austin</t>
  </si>
  <si>
    <t>BWS San Francisco</t>
  </si>
  <si>
    <t>CORTES Daniel</t>
  </si>
  <si>
    <t>PAGAN Ricky</t>
  </si>
  <si>
    <t>BELTRAMINI Lorenzo</t>
  </si>
  <si>
    <t>OLGUIN Alfredo</t>
  </si>
  <si>
    <t>DADDI Filippo</t>
  </si>
  <si>
    <t>SMITH Jason</t>
  </si>
  <si>
    <t xml:space="preserve">(inning lanciati </t>
  </si>
  <si>
    <t>ALDEGHERI Mattia</t>
  </si>
  <si>
    <t>FERNANDES Christian</t>
  </si>
  <si>
    <t>PIN Mattia</t>
  </si>
  <si>
    <t>PASINI Marco</t>
  </si>
  <si>
    <t>TORTINI Marco</t>
  </si>
  <si>
    <t>TROLLI Davide</t>
  </si>
  <si>
    <t>MOLON Federico</t>
  </si>
  <si>
    <t>D'ANGELO Alessandro</t>
  </si>
  <si>
    <t>31° Torneo FILIPPINI 2012 - TROFEO SOFTBALL MATTARANA</t>
  </si>
  <si>
    <t>Categoria CADETTE</t>
  </si>
  <si>
    <t>Miglior Lanciatore</t>
  </si>
  <si>
    <t>PGL</t>
  </si>
  <si>
    <t>Inning</t>
  </si>
  <si>
    <t>K</t>
  </si>
  <si>
    <t>BB</t>
  </si>
  <si>
    <t>Lanci</t>
  </si>
  <si>
    <t>no limit</t>
  </si>
  <si>
    <t>Miglior Battitore</t>
  </si>
  <si>
    <t>MB</t>
  </si>
  <si>
    <t>MBB</t>
  </si>
  <si>
    <t>Categoria CADETTE Softball</t>
  </si>
  <si>
    <t>Girone all'italiana</t>
  </si>
  <si>
    <t>Mercoledì 4/07</t>
  </si>
  <si>
    <t>ABC Massa</t>
  </si>
  <si>
    <t>MELONI NICOLA</t>
  </si>
  <si>
    <t>VERNUCCIO N.</t>
  </si>
  <si>
    <t>Bollate Softball</t>
  </si>
  <si>
    <t>Old Parma Softball</t>
  </si>
  <si>
    <t>VIVIANI M.</t>
  </si>
  <si>
    <t>Giovedì 5/07</t>
  </si>
  <si>
    <t>PANAROTTO ANDREA</t>
  </si>
  <si>
    <t>Venerdì 6/7</t>
  </si>
  <si>
    <t>W</t>
  </si>
  <si>
    <t>L</t>
  </si>
  <si>
    <t>Bv</t>
  </si>
  <si>
    <t>inn difesa</t>
  </si>
  <si>
    <t>inn attacco</t>
  </si>
  <si>
    <t>PER SCONTRO DIRETTO</t>
  </si>
  <si>
    <t>PERSEGHETTI - MELONI</t>
  </si>
  <si>
    <t>VIVIANI</t>
  </si>
  <si>
    <t>PICCOLI</t>
  </si>
  <si>
    <t>PICCOLI - CARLETTI</t>
  </si>
  <si>
    <t>PAGANI</t>
  </si>
  <si>
    <t xml:space="preserve">31° Torneo FILIPPINI 2012 - TROFEO SOFTBALL MATTARANA </t>
  </si>
  <si>
    <t xml:space="preserve">Categoria RAGAZZE </t>
  </si>
  <si>
    <t>Categoria RAGAZZE Softball</t>
  </si>
  <si>
    <t>PICCOLI CARLO</t>
  </si>
  <si>
    <t>Thunders Castellana</t>
  </si>
  <si>
    <t xml:space="preserve">VIDALI M. G. </t>
  </si>
  <si>
    <t>PANAROTTO A.</t>
  </si>
  <si>
    <t>PICCOL FRANCESCO</t>
  </si>
  <si>
    <t>differenza punti fatti - punti subiti</t>
  </si>
  <si>
    <t>PANAROTTO</t>
  </si>
  <si>
    <t>VIDALI</t>
  </si>
  <si>
    <t>PERSEGHETTI</t>
  </si>
  <si>
    <t>CARLETTI</t>
  </si>
  <si>
    <t>MELONI - PERSEGHETTI</t>
  </si>
  <si>
    <t>31° Torneo FILIPPINI 2012</t>
  </si>
  <si>
    <t xml:space="preserve">Categoria RAGAZZI </t>
  </si>
  <si>
    <t>Categoria RAGAZZI</t>
  </si>
  <si>
    <t>Junior Parma</t>
  </si>
  <si>
    <t>FIORITO  GIUSEPPE</t>
  </si>
  <si>
    <t>VERNUCCIO</t>
  </si>
  <si>
    <t>Crocetta Kids</t>
  </si>
  <si>
    <t>CARLETTI GREGORIO</t>
  </si>
  <si>
    <t>FERRARI</t>
  </si>
  <si>
    <t>RIINA - MELONI</t>
  </si>
  <si>
    <t>GUARDA-VIDALI</t>
  </si>
  <si>
    <t>Sabato  7/07</t>
  </si>
  <si>
    <t>Blu Fioi Ponzano</t>
  </si>
  <si>
    <t>Nazionale Italiana U15</t>
  </si>
  <si>
    <t>NBP Ronchi</t>
  </si>
  <si>
    <t>Franchigia Parma</t>
  </si>
  <si>
    <t>% dif</t>
  </si>
  <si>
    <t>% att</t>
  </si>
  <si>
    <t>TROFEO LITOPAT</t>
  </si>
  <si>
    <t>BATTIONI Tommaso</t>
  </si>
  <si>
    <t>MELASSI Tara</t>
  </si>
  <si>
    <t>ALDEGHERI Samuel</t>
  </si>
  <si>
    <t>ORRASCH Andrea</t>
  </si>
  <si>
    <t>CASALINI Gabriele</t>
  </si>
  <si>
    <t>DAL BO' Gianmarco</t>
  </si>
  <si>
    <t>DAL CIN Lorenzo</t>
  </si>
  <si>
    <t>PICCOLI Davide</t>
  </si>
  <si>
    <t>SCIALPI Matteo</t>
  </si>
  <si>
    <t>CENSI Silvia</t>
  </si>
  <si>
    <t>FERRARI Greta</t>
  </si>
  <si>
    <t>GASTALDI Marco</t>
  </si>
  <si>
    <t>VERONESI Francesco</t>
  </si>
  <si>
    <t>DALLATANA Federico</t>
  </si>
  <si>
    <t>FAVA Jacopo</t>
  </si>
  <si>
    <t>BONVINI Francesco</t>
  </si>
  <si>
    <t>PELLEGRINI Andre</t>
  </si>
  <si>
    <t>BIGATTON Laura</t>
  </si>
  <si>
    <t>BONIARDI Serena</t>
  </si>
  <si>
    <t>GUGOLE Giorgia</t>
  </si>
  <si>
    <t>TAGLIAVINI Federica</t>
  </si>
  <si>
    <t>PUCCI Martina</t>
  </si>
  <si>
    <t>PICCIRILLI Veronica</t>
  </si>
  <si>
    <t>URBANI Valeria</t>
  </si>
  <si>
    <t>DE ROBERTIS Giulia</t>
  </si>
  <si>
    <t>BARDOCCI Alice</t>
  </si>
  <si>
    <t>REVERBERI Alice</t>
  </si>
  <si>
    <t>CICALA Giulia</t>
  </si>
  <si>
    <t>PERRICELLI Giorgia</t>
  </si>
  <si>
    <t>ROMELLI Anna</t>
  </si>
  <si>
    <t>ZAMBELAN Sara</t>
  </si>
  <si>
    <t>SHELDON Melany</t>
  </si>
  <si>
    <t>FACCIN Elisa</t>
  </si>
  <si>
    <t>CHIARI Ilaria</t>
  </si>
  <si>
    <t>MIGLIORINI Giorgia</t>
  </si>
  <si>
    <t>SALIS Carlotta</t>
  </si>
  <si>
    <t>CADICE Carlotta</t>
  </si>
  <si>
    <t>BONAMINI Caterina</t>
  </si>
  <si>
    <t>BATTAGINI Silvia</t>
  </si>
  <si>
    <t>D'AUTORIO Gloria</t>
  </si>
  <si>
    <t>CAPELLI Giada</t>
  </si>
  <si>
    <t>BONATO Elena</t>
  </si>
  <si>
    <t>PRINCIC Elisa</t>
  </si>
  <si>
    <t>SOLDI Susanna</t>
  </si>
  <si>
    <t>BRUGNOLI Sara</t>
  </si>
  <si>
    <t>DE TROMBETTI Elisa</t>
  </si>
  <si>
    <t>D'ANGELOSANTE Nicole</t>
  </si>
  <si>
    <t>ROTONDO Alessandra</t>
  </si>
  <si>
    <t>LOMBARDI Chiara</t>
  </si>
  <si>
    <t>COSTA Irene</t>
  </si>
  <si>
    <t>POMPONI Michele</t>
  </si>
  <si>
    <t>ANSELMI Davide</t>
  </si>
  <si>
    <t>MARTIGNONI Andrea</t>
  </si>
  <si>
    <t>SANTANA PAYANO Luis Manuel</t>
  </si>
  <si>
    <t>DI GIORGIO Daniele</t>
  </si>
  <si>
    <t>GUGOLE Elia</t>
  </si>
  <si>
    <t>BETTIOL Fabio</t>
  </si>
  <si>
    <t>CHIOGGIA Francesco</t>
  </si>
  <si>
    <t>GUARDA Dario</t>
  </si>
  <si>
    <t>BISCARO David</t>
  </si>
  <si>
    <t>DE LAROSA Erik</t>
  </si>
  <si>
    <t>ADORNI Pietro</t>
  </si>
  <si>
    <t>55</t>
  </si>
  <si>
    <t>DA GIAU Massimiliano</t>
  </si>
  <si>
    <t>FRIGGERI Matteo</t>
  </si>
  <si>
    <t>DEOTTO Alessandro</t>
  </si>
  <si>
    <t>FURLAN Daniele</t>
  </si>
  <si>
    <t>BOTTIONI Federico</t>
  </si>
  <si>
    <t>CRISTOFORI Mirco</t>
  </si>
  <si>
    <t>CESTARELLI Sergio</t>
  </si>
  <si>
    <t>GASPARINI Marten</t>
  </si>
  <si>
    <t>BURATO Fabio</t>
  </si>
  <si>
    <t>COSTA - DALLA ROSA</t>
  </si>
  <si>
    <t>OLIVIERI - SERRA</t>
  </si>
  <si>
    <t>PANAROTTO - DALLA ROSA</t>
  </si>
  <si>
    <t>PICCOLI - PEGORARO</t>
  </si>
  <si>
    <t>SINISCALCHI STEFANO</t>
  </si>
  <si>
    <t>DA GIAU SILVIO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</si>
</sst>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\ h:mm;@"/>
    <numFmt numFmtId="165" formatCode="0.0"/>
    <numFmt numFmtId="166" formatCode="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  <font>
      <b/>
      <i/>
      <sz val="9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9"/>
      <name val="Times New Roman"/>
      <family val="1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  <font>
      <b/>
      <sz val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omic Sans MS"/>
      <family val="4"/>
    </font>
    <font>
      <sz val="10"/>
      <color indexed="9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Times New Roman"/>
      <family val="1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b/>
      <sz val="11"/>
      <color rgb="FFFF0000"/>
      <name val="Calibri"/>
      <family val="2"/>
    </font>
    <font>
      <sz val="10"/>
      <color rgb="FFFF0000"/>
      <name val="Comic Sans MS"/>
      <family val="4"/>
    </font>
    <font>
      <sz val="10"/>
      <color theme="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8">
    <xf numFmtId="0" fontId="0" fillId="0" borderId="0" xfId="0" applyFont="1" applyAlignment="1">
      <alignment/>
    </xf>
    <xf numFmtId="0" fontId="4" fillId="0" borderId="0" xfId="48" applyFont="1" applyProtection="1">
      <alignment/>
      <protection locked="0"/>
    </xf>
    <xf numFmtId="0" fontId="4" fillId="0" borderId="0" xfId="48" applyFont="1" applyAlignment="1" applyProtection="1">
      <alignment horizontal="left"/>
      <protection locked="0"/>
    </xf>
    <xf numFmtId="0" fontId="4" fillId="0" borderId="0" xfId="48" applyFont="1" applyAlignment="1" applyProtection="1">
      <alignment horizontal="center"/>
      <protection locked="0"/>
    </xf>
    <xf numFmtId="0" fontId="5" fillId="33" borderId="10" xfId="48" applyFont="1" applyFill="1" applyBorder="1" applyAlignment="1" applyProtection="1">
      <alignment horizontal="left" vertical="center"/>
      <protection locked="0"/>
    </xf>
    <xf numFmtId="0" fontId="5" fillId="33" borderId="11" xfId="48" applyFont="1" applyFill="1" applyBorder="1" applyAlignment="1" applyProtection="1">
      <alignment horizontal="center" vertical="center" wrapText="1"/>
      <protection locked="0"/>
    </xf>
    <xf numFmtId="20" fontId="4" fillId="0" borderId="12" xfId="48" applyNumberFormat="1" applyFont="1" applyBorder="1" applyAlignment="1" applyProtection="1">
      <alignment horizontal="center" vertical="center" wrapText="1"/>
      <protection locked="0"/>
    </xf>
    <xf numFmtId="0" fontId="4" fillId="0" borderId="12" xfId="48" applyFont="1" applyBorder="1" applyAlignment="1" applyProtection="1">
      <alignment horizontal="left" vertical="center" wrapText="1"/>
      <protection locked="0"/>
    </xf>
    <xf numFmtId="0" fontId="4" fillId="0" borderId="12" xfId="48" applyFont="1" applyBorder="1" applyAlignment="1" applyProtection="1" quotePrefix="1">
      <alignment horizontal="center" vertical="center" wrapText="1"/>
      <protection locked="0"/>
    </xf>
    <xf numFmtId="0" fontId="4" fillId="0" borderId="12" xfId="48" applyFont="1" applyBorder="1" applyAlignment="1" applyProtection="1">
      <alignment horizontal="center" vertical="center"/>
      <protection locked="0"/>
    </xf>
    <xf numFmtId="0" fontId="4" fillId="0" borderId="13" xfId="48" applyFont="1" applyBorder="1" applyAlignment="1" applyProtection="1">
      <alignment horizontal="center" vertical="center"/>
      <protection locked="0"/>
    </xf>
    <xf numFmtId="20" fontId="4" fillId="0" borderId="14" xfId="48" applyNumberFormat="1" applyFont="1" applyBorder="1" applyAlignment="1" applyProtection="1">
      <alignment horizontal="center" vertical="center" wrapText="1"/>
      <protection locked="0"/>
    </xf>
    <xf numFmtId="0" fontId="4" fillId="0" borderId="14" xfId="48" applyFont="1" applyBorder="1" applyAlignment="1" applyProtection="1">
      <alignment horizontal="left" vertical="center" wrapText="1"/>
      <protection locked="0"/>
    </xf>
    <xf numFmtId="0" fontId="4" fillId="0" borderId="14" xfId="48" applyFont="1" applyBorder="1" applyAlignment="1" applyProtection="1" quotePrefix="1">
      <alignment horizontal="center" vertical="center" wrapText="1"/>
      <protection locked="0"/>
    </xf>
    <xf numFmtId="0" fontId="4" fillId="0" borderId="15" xfId="48" applyFont="1" applyBorder="1" applyAlignment="1" applyProtection="1">
      <alignment horizontal="center" vertical="center"/>
      <protection locked="0"/>
    </xf>
    <xf numFmtId="0" fontId="4" fillId="0" borderId="16" xfId="48" applyFont="1" applyBorder="1" applyAlignment="1" applyProtection="1">
      <alignment horizontal="center" vertical="center"/>
      <protection locked="0"/>
    </xf>
    <xf numFmtId="0" fontId="4" fillId="0" borderId="17" xfId="48" applyFont="1" applyBorder="1" applyAlignment="1" applyProtection="1">
      <alignment horizontal="center" vertical="center"/>
      <protection locked="0"/>
    </xf>
    <xf numFmtId="0" fontId="4" fillId="0" borderId="18" xfId="48" applyFont="1" applyBorder="1" applyAlignment="1" applyProtection="1">
      <alignment horizontal="center" vertical="center"/>
      <protection locked="0"/>
    </xf>
    <xf numFmtId="20" fontId="4" fillId="0" borderId="19" xfId="48" applyNumberFormat="1" applyFont="1" applyBorder="1" applyAlignment="1" applyProtection="1">
      <alignment horizontal="center" vertical="center" wrapText="1"/>
      <protection locked="0"/>
    </xf>
    <xf numFmtId="0" fontId="4" fillId="0" borderId="19" xfId="48" applyFont="1" applyBorder="1" applyAlignment="1" applyProtection="1">
      <alignment horizontal="left" vertical="center" wrapText="1"/>
      <protection locked="0"/>
    </xf>
    <xf numFmtId="0" fontId="4" fillId="0" borderId="19" xfId="48" applyFont="1" applyBorder="1" applyAlignment="1" applyProtection="1" quotePrefix="1">
      <alignment horizontal="center" vertical="center" wrapText="1"/>
      <protection locked="0"/>
    </xf>
    <xf numFmtId="0" fontId="4" fillId="0" borderId="20" xfId="48" applyFont="1" applyBorder="1" applyAlignment="1" applyProtection="1">
      <alignment horizontal="center" vertical="center"/>
      <protection locked="0"/>
    </xf>
    <xf numFmtId="0" fontId="4" fillId="0" borderId="21" xfId="48" applyFont="1" applyBorder="1" applyAlignment="1" applyProtection="1">
      <alignment horizontal="center" vertical="center"/>
      <protection locked="0"/>
    </xf>
    <xf numFmtId="0" fontId="4" fillId="0" borderId="22" xfId="48" applyFont="1" applyBorder="1" applyAlignment="1" applyProtection="1">
      <alignment horizontal="center" vertical="center"/>
      <protection locked="0"/>
    </xf>
    <xf numFmtId="0" fontId="4" fillId="0" borderId="23" xfId="48" applyFont="1" applyBorder="1" applyAlignment="1" applyProtection="1">
      <alignment horizontal="left" vertical="center" wrapText="1"/>
      <protection locked="0"/>
    </xf>
    <xf numFmtId="0" fontId="4" fillId="0" borderId="23" xfId="48" applyFont="1" applyBorder="1" applyAlignment="1" applyProtection="1">
      <alignment horizontal="center" vertical="center"/>
      <protection locked="0"/>
    </xf>
    <xf numFmtId="0" fontId="4" fillId="0" borderId="24" xfId="48" applyFont="1" applyBorder="1" applyAlignment="1" applyProtection="1">
      <alignment horizontal="center" vertical="center"/>
      <protection locked="0"/>
    </xf>
    <xf numFmtId="0" fontId="4" fillId="0" borderId="25" xfId="48" applyFont="1" applyBorder="1" applyAlignment="1" applyProtection="1">
      <alignment horizontal="center" vertical="center"/>
      <protection locked="0"/>
    </xf>
    <xf numFmtId="20" fontId="4" fillId="0" borderId="15" xfId="48" applyNumberFormat="1" applyFont="1" applyBorder="1" applyAlignment="1" applyProtection="1">
      <alignment horizontal="center" vertical="center" wrapText="1"/>
      <protection locked="0"/>
    </xf>
    <xf numFmtId="0" fontId="4" fillId="0" borderId="15" xfId="48" applyFont="1" applyBorder="1" applyAlignment="1" applyProtection="1">
      <alignment horizontal="left" vertical="center" wrapText="1"/>
      <protection locked="0"/>
    </xf>
    <xf numFmtId="0" fontId="4" fillId="0" borderId="15" xfId="48" applyFont="1" applyBorder="1" applyAlignment="1" applyProtection="1" quotePrefix="1">
      <alignment horizontal="center" vertical="center" wrapText="1"/>
      <protection locked="0"/>
    </xf>
    <xf numFmtId="0" fontId="4" fillId="0" borderId="14" xfId="48" applyFont="1" applyBorder="1" applyAlignment="1" applyProtection="1">
      <alignment horizontal="center" vertical="center"/>
      <protection locked="0"/>
    </xf>
    <xf numFmtId="0" fontId="4" fillId="0" borderId="20" xfId="48" applyFont="1" applyBorder="1" applyAlignment="1" applyProtection="1">
      <alignment horizontal="left" vertical="center" wrapText="1"/>
      <protection locked="0"/>
    </xf>
    <xf numFmtId="0" fontId="4" fillId="0" borderId="26" xfId="48" applyFont="1" applyBorder="1" applyAlignment="1" applyProtection="1">
      <alignment horizontal="left" vertical="center" wrapText="1"/>
      <protection locked="0"/>
    </xf>
    <xf numFmtId="0" fontId="4" fillId="0" borderId="26" xfId="48" applyFont="1" applyBorder="1" applyAlignment="1" applyProtection="1">
      <alignment horizontal="center" vertical="center"/>
      <protection locked="0"/>
    </xf>
    <xf numFmtId="0" fontId="4" fillId="0" borderId="27" xfId="48" applyFont="1" applyBorder="1" applyAlignment="1" applyProtection="1">
      <alignment horizontal="center" vertical="center"/>
      <protection locked="0"/>
    </xf>
    <xf numFmtId="20" fontId="4" fillId="0" borderId="28" xfId="48" applyNumberFormat="1" applyFont="1" applyBorder="1" applyAlignment="1" applyProtection="1">
      <alignment horizontal="center" vertical="center" wrapText="1"/>
      <protection locked="0"/>
    </xf>
    <xf numFmtId="0" fontId="4" fillId="0" borderId="29" xfId="48" applyFont="1" applyBorder="1" applyAlignment="1" applyProtection="1">
      <alignment horizontal="left" vertical="center" wrapText="1"/>
      <protection locked="0"/>
    </xf>
    <xf numFmtId="0" fontId="4" fillId="0" borderId="29" xfId="48" applyFont="1" applyBorder="1" applyAlignment="1" applyProtection="1" quotePrefix="1">
      <alignment horizontal="center" vertical="center" wrapText="1"/>
      <protection locked="0"/>
    </xf>
    <xf numFmtId="0" fontId="4" fillId="0" borderId="28" xfId="48" applyFont="1" applyBorder="1" applyAlignment="1" applyProtection="1">
      <alignment horizontal="center" vertical="center"/>
      <protection locked="0"/>
    </xf>
    <xf numFmtId="0" fontId="4" fillId="0" borderId="30" xfId="48" applyFont="1" applyBorder="1" applyAlignment="1" applyProtection="1">
      <alignment horizontal="center" vertical="center"/>
      <protection locked="0"/>
    </xf>
    <xf numFmtId="0" fontId="4" fillId="0" borderId="0" xfId="48" applyFont="1" applyAlignment="1" applyProtection="1">
      <alignment vertical="center"/>
      <protection locked="0"/>
    </xf>
    <xf numFmtId="0" fontId="4" fillId="0" borderId="0" xfId="48" applyFont="1" applyBorder="1" applyAlignment="1" applyProtection="1">
      <alignment horizontal="left" vertical="center" wrapText="1"/>
      <protection locked="0"/>
    </xf>
    <xf numFmtId="0" fontId="4" fillId="0" borderId="0" xfId="48" applyFont="1" applyAlignment="1" applyProtection="1">
      <alignment horizontal="center" vertical="center"/>
      <protection locked="0"/>
    </xf>
    <xf numFmtId="20" fontId="4" fillId="0" borderId="0" xfId="48" applyNumberFormat="1" applyFont="1" applyBorder="1" applyAlignment="1" applyProtection="1">
      <alignment horizontal="center" vertical="center" wrapText="1"/>
      <protection locked="0"/>
    </xf>
    <xf numFmtId="0" fontId="7" fillId="34" borderId="10" xfId="48" applyFont="1" applyFill="1" applyBorder="1" applyAlignment="1">
      <alignment horizontal="center" vertical="center" wrapText="1"/>
      <protection/>
    </xf>
    <xf numFmtId="0" fontId="7" fillId="34" borderId="31" xfId="48" applyFont="1" applyFill="1" applyBorder="1" applyAlignment="1">
      <alignment horizontal="center" vertical="center" wrapText="1"/>
      <protection/>
    </xf>
    <xf numFmtId="0" fontId="4" fillId="0" borderId="32" xfId="48" applyFont="1" applyBorder="1" applyAlignment="1" applyProtection="1">
      <alignment horizontal="center" vertical="center"/>
      <protection locked="0"/>
    </xf>
    <xf numFmtId="0" fontId="4" fillId="0" borderId="33" xfId="48" applyFont="1" applyBorder="1" applyAlignment="1" applyProtection="1">
      <alignment horizontal="center" vertical="center"/>
      <protection locked="0"/>
    </xf>
    <xf numFmtId="0" fontId="4" fillId="0" borderId="34" xfId="48" applyFont="1" applyBorder="1" applyAlignment="1">
      <alignment horizontal="center" vertical="center" wrapText="1"/>
      <protection/>
    </xf>
    <xf numFmtId="165" fontId="4" fillId="0" borderId="0" xfId="48" applyNumberFormat="1" applyFont="1" applyAlignment="1" applyProtection="1">
      <alignment horizontal="center" vertical="center"/>
      <protection locked="0"/>
    </xf>
    <xf numFmtId="0" fontId="4" fillId="0" borderId="35" xfId="48" applyFont="1" applyBorder="1" applyAlignment="1">
      <alignment horizontal="center" vertical="center" wrapText="1"/>
      <protection/>
    </xf>
    <xf numFmtId="0" fontId="4" fillId="0" borderId="36" xfId="48" applyFont="1" applyBorder="1" applyAlignment="1">
      <alignment horizontal="center" vertical="center" wrapText="1"/>
      <protection/>
    </xf>
    <xf numFmtId="0" fontId="4" fillId="0" borderId="37" xfId="48" applyFont="1" applyBorder="1" applyAlignment="1" applyProtection="1">
      <alignment horizontal="left" vertical="center" wrapText="1"/>
      <protection locked="0"/>
    </xf>
    <xf numFmtId="0" fontId="4" fillId="0" borderId="29" xfId="48" applyFont="1" applyBorder="1" applyAlignment="1" applyProtection="1">
      <alignment horizontal="center" vertical="center"/>
      <protection locked="0"/>
    </xf>
    <xf numFmtId="0" fontId="4" fillId="0" borderId="0" xfId="48" applyFont="1" applyFill="1" applyAlignment="1" applyProtection="1">
      <alignment vertical="center"/>
      <protection locked="0"/>
    </xf>
    <xf numFmtId="0" fontId="4" fillId="0" borderId="0" xfId="48" applyFont="1" applyFill="1" applyBorder="1" applyAlignment="1" applyProtection="1">
      <alignment horizontal="center" vertical="center" wrapText="1"/>
      <protection locked="0"/>
    </xf>
    <xf numFmtId="0" fontId="4" fillId="0" borderId="0" xfId="48" applyFont="1" applyFill="1" applyProtection="1">
      <alignment/>
      <protection locked="0"/>
    </xf>
    <xf numFmtId="20" fontId="4" fillId="0" borderId="38" xfId="48" applyNumberFormat="1" applyFont="1" applyBorder="1" applyAlignment="1" applyProtection="1">
      <alignment horizontal="center" vertical="center" wrapText="1"/>
      <protection locked="0"/>
    </xf>
    <xf numFmtId="0" fontId="4" fillId="0" borderId="39" xfId="48" applyFont="1" applyBorder="1" applyAlignment="1" applyProtection="1">
      <alignment horizontal="center" vertical="center"/>
      <protection locked="0"/>
    </xf>
    <xf numFmtId="20" fontId="4" fillId="0" borderId="40" xfId="48" applyNumberFormat="1" applyFont="1" applyBorder="1" applyAlignment="1" applyProtection="1">
      <alignment horizontal="center" vertical="center" wrapText="1"/>
      <protection locked="0"/>
    </xf>
    <xf numFmtId="0" fontId="4" fillId="0" borderId="41" xfId="48" applyFont="1" applyBorder="1" applyAlignment="1" applyProtection="1">
      <alignment horizontal="center" vertical="center"/>
      <protection locked="0"/>
    </xf>
    <xf numFmtId="0" fontId="11" fillId="34" borderId="42" xfId="48" applyFont="1" applyFill="1" applyBorder="1" applyAlignment="1" applyProtection="1">
      <alignment horizontal="center"/>
      <protection locked="0"/>
    </xf>
    <xf numFmtId="0" fontId="11" fillId="34" borderId="43" xfId="48" applyFont="1" applyFill="1" applyBorder="1" applyAlignment="1" applyProtection="1">
      <alignment horizontal="center"/>
      <protection locked="0"/>
    </xf>
    <xf numFmtId="0" fontId="4" fillId="34" borderId="43" xfId="48" applyFont="1" applyFill="1" applyBorder="1" applyAlignment="1" applyProtection="1">
      <alignment horizontal="center"/>
      <protection locked="0"/>
    </xf>
    <xf numFmtId="0" fontId="4" fillId="34" borderId="44" xfId="48" applyFont="1" applyFill="1" applyBorder="1" applyAlignment="1" applyProtection="1">
      <alignment horizontal="center"/>
      <protection locked="0"/>
    </xf>
    <xf numFmtId="0" fontId="4" fillId="0" borderId="14" xfId="48" applyFont="1" applyBorder="1" applyAlignment="1" applyProtection="1">
      <alignment vertical="center" wrapText="1"/>
      <protection locked="0"/>
    </xf>
    <xf numFmtId="0" fontId="4" fillId="0" borderId="0" xfId="48" applyFont="1" applyBorder="1" applyProtection="1">
      <alignment/>
      <protection locked="0"/>
    </xf>
    <xf numFmtId="20" fontId="4" fillId="0" borderId="45" xfId="48" applyNumberFormat="1" applyFont="1" applyBorder="1" applyAlignment="1" applyProtection="1">
      <alignment horizontal="center" vertical="center" wrapText="1"/>
      <protection locked="0"/>
    </xf>
    <xf numFmtId="0" fontId="4" fillId="0" borderId="28" xfId="48" applyFont="1" applyBorder="1" applyAlignment="1" applyProtection="1">
      <alignment vertical="center" wrapText="1"/>
      <protection locked="0"/>
    </xf>
    <xf numFmtId="0" fontId="4" fillId="0" borderId="28" xfId="48" applyFont="1" applyBorder="1" applyAlignment="1" applyProtection="1" quotePrefix="1">
      <alignment horizontal="center" vertical="center" wrapText="1"/>
      <protection locked="0"/>
    </xf>
    <xf numFmtId="0" fontId="4" fillId="0" borderId="46" xfId="48" applyFont="1" applyBorder="1" applyAlignment="1" applyProtection="1">
      <alignment horizontal="center" vertical="center"/>
      <protection locked="0"/>
    </xf>
    <xf numFmtId="0" fontId="4" fillId="0" borderId="0" xfId="48" applyFont="1" applyBorder="1" applyAlignment="1" applyProtection="1">
      <alignment horizontal="center" vertical="center" wrapText="1"/>
      <protection locked="0"/>
    </xf>
    <xf numFmtId="0" fontId="4" fillId="0" borderId="0" xfId="48" applyFont="1" applyBorder="1" applyAlignment="1" applyProtection="1">
      <alignment horizontal="center"/>
      <protection locked="0"/>
    </xf>
    <xf numFmtId="0" fontId="14" fillId="34" borderId="10" xfId="46" applyFont="1" applyFill="1" applyBorder="1" applyAlignment="1" applyProtection="1">
      <alignment horizontal="center" vertical="center"/>
      <protection locked="0"/>
    </xf>
    <xf numFmtId="0" fontId="14" fillId="34" borderId="11" xfId="46" applyFont="1" applyFill="1" applyBorder="1" applyAlignment="1" applyProtection="1">
      <alignment vertical="center"/>
      <protection locked="0"/>
    </xf>
    <xf numFmtId="0" fontId="14" fillId="34" borderId="11" xfId="46" applyFont="1" applyFill="1" applyBorder="1" applyAlignment="1" applyProtection="1">
      <alignment horizontal="left" vertical="center"/>
      <protection locked="0"/>
    </xf>
    <xf numFmtId="0" fontId="15" fillId="34" borderId="11" xfId="46" applyFont="1" applyFill="1" applyBorder="1" applyAlignment="1" applyProtection="1">
      <alignment horizontal="center" vertical="center"/>
      <protection locked="0"/>
    </xf>
    <xf numFmtId="0" fontId="16" fillId="34" borderId="11" xfId="46" applyFont="1" applyFill="1" applyBorder="1" applyAlignment="1" applyProtection="1">
      <alignment horizontal="center" vertical="center"/>
      <protection locked="0"/>
    </xf>
    <xf numFmtId="3" fontId="14" fillId="34" borderId="47" xfId="46" applyNumberFormat="1" applyFont="1" applyFill="1" applyBorder="1" applyAlignment="1" applyProtection="1">
      <alignment vertical="center"/>
      <protection locked="0"/>
    </xf>
    <xf numFmtId="0" fontId="13" fillId="0" borderId="0" xfId="46">
      <alignment/>
      <protection/>
    </xf>
    <xf numFmtId="0" fontId="13" fillId="0" borderId="48" xfId="46" applyBorder="1" applyAlignment="1" applyProtection="1">
      <alignment horizontal="center"/>
      <protection/>
    </xf>
    <xf numFmtId="0" fontId="13" fillId="0" borderId="49" xfId="46" applyBorder="1" applyProtection="1">
      <alignment/>
      <protection/>
    </xf>
    <xf numFmtId="0" fontId="13" fillId="0" borderId="50" xfId="46" applyBorder="1" applyProtection="1">
      <alignment/>
      <protection/>
    </xf>
    <xf numFmtId="0" fontId="13" fillId="0" borderId="49" xfId="46" applyFill="1" applyBorder="1" applyAlignment="1" applyProtection="1">
      <alignment horizontal="center"/>
      <protection/>
    </xf>
    <xf numFmtId="0" fontId="13" fillId="0" borderId="49" xfId="46" applyBorder="1" applyAlignment="1" applyProtection="1">
      <alignment horizontal="center"/>
      <protection/>
    </xf>
    <xf numFmtId="0" fontId="18" fillId="0" borderId="49" xfId="46" applyFont="1" applyFill="1" applyBorder="1" applyAlignment="1" applyProtection="1">
      <alignment horizontal="center"/>
      <protection/>
    </xf>
    <xf numFmtId="0" fontId="18" fillId="0" borderId="50" xfId="46" applyFont="1" applyFill="1" applyBorder="1" applyAlignment="1" applyProtection="1">
      <alignment horizontal="center"/>
      <protection/>
    </xf>
    <xf numFmtId="166" fontId="13" fillId="0" borderId="51" xfId="46" applyNumberFormat="1" applyBorder="1" applyAlignment="1" applyProtection="1">
      <alignment horizontal="center"/>
      <protection/>
    </xf>
    <xf numFmtId="0" fontId="19" fillId="0" borderId="52" xfId="46" applyFont="1" applyBorder="1" applyAlignment="1" applyProtection="1">
      <alignment horizontal="center"/>
      <protection locked="0"/>
    </xf>
    <xf numFmtId="0" fontId="19" fillId="0" borderId="0" xfId="46" applyFont="1" applyBorder="1" applyAlignment="1" applyProtection="1">
      <alignment horizontal="left"/>
      <protection locked="0"/>
    </xf>
    <xf numFmtId="0" fontId="19" fillId="0" borderId="53" xfId="46" applyFont="1" applyBorder="1" applyAlignment="1" applyProtection="1">
      <alignment horizontal="left"/>
      <protection locked="0"/>
    </xf>
    <xf numFmtId="0" fontId="19" fillId="0" borderId="0" xfId="46" applyFont="1" applyBorder="1" applyAlignment="1" applyProtection="1">
      <alignment horizontal="center"/>
      <protection locked="0"/>
    </xf>
    <xf numFmtId="0" fontId="19" fillId="0" borderId="53" xfId="46" applyFont="1" applyBorder="1" applyAlignment="1" applyProtection="1">
      <alignment horizontal="center"/>
      <protection locked="0"/>
    </xf>
    <xf numFmtId="3" fontId="19" fillId="0" borderId="54" xfId="46" applyNumberFormat="1" applyFont="1" applyBorder="1" applyAlignment="1" applyProtection="1">
      <alignment horizontal="right"/>
      <protection/>
    </xf>
    <xf numFmtId="0" fontId="19" fillId="0" borderId="0" xfId="46" applyFont="1">
      <alignment/>
      <protection/>
    </xf>
    <xf numFmtId="0" fontId="20" fillId="0" borderId="52" xfId="46" applyFont="1" applyBorder="1" applyAlignment="1" applyProtection="1">
      <alignment horizontal="center"/>
      <protection locked="0"/>
    </xf>
    <xf numFmtId="0" fontId="20" fillId="0" borderId="0" xfId="46" applyFont="1" applyBorder="1" applyAlignment="1" applyProtection="1">
      <alignment horizontal="left"/>
      <protection locked="0"/>
    </xf>
    <xf numFmtId="0" fontId="20" fillId="0" borderId="53" xfId="46" applyFont="1" applyBorder="1" applyAlignment="1" applyProtection="1">
      <alignment horizontal="left"/>
      <protection locked="0"/>
    </xf>
    <xf numFmtId="0" fontId="20" fillId="0" borderId="0" xfId="46" applyFont="1" applyBorder="1" applyAlignment="1" applyProtection="1">
      <alignment horizontal="center"/>
      <protection locked="0"/>
    </xf>
    <xf numFmtId="0" fontId="20" fillId="0" borderId="53" xfId="46" applyFont="1" applyBorder="1" applyAlignment="1" applyProtection="1">
      <alignment horizontal="center"/>
      <protection locked="0"/>
    </xf>
    <xf numFmtId="3" fontId="20" fillId="0" borderId="54" xfId="46" applyNumberFormat="1" applyFont="1" applyBorder="1" applyAlignment="1" applyProtection="1">
      <alignment horizontal="right"/>
      <protection/>
    </xf>
    <xf numFmtId="0" fontId="20" fillId="0" borderId="0" xfId="46" applyFont="1">
      <alignment/>
      <protection/>
    </xf>
    <xf numFmtId="0" fontId="13" fillId="0" borderId="52" xfId="46" applyBorder="1" applyAlignment="1" applyProtection="1">
      <alignment horizontal="center"/>
      <protection locked="0"/>
    </xf>
    <xf numFmtId="0" fontId="13" fillId="0" borderId="0" xfId="46" applyFont="1" applyBorder="1" applyAlignment="1" applyProtection="1">
      <alignment horizontal="left"/>
      <protection locked="0"/>
    </xf>
    <xf numFmtId="0" fontId="13" fillId="0" borderId="53" xfId="46" applyFont="1" applyBorder="1" applyAlignment="1" applyProtection="1">
      <alignment horizontal="left"/>
      <protection locked="0"/>
    </xf>
    <xf numFmtId="0" fontId="13" fillId="0" borderId="0" xfId="46" applyBorder="1" applyAlignment="1" applyProtection="1">
      <alignment horizontal="center"/>
      <protection locked="0"/>
    </xf>
    <xf numFmtId="0" fontId="13" fillId="0" borderId="53" xfId="46" applyBorder="1" applyAlignment="1" applyProtection="1">
      <alignment horizontal="center"/>
      <protection locked="0"/>
    </xf>
    <xf numFmtId="3" fontId="13" fillId="0" borderId="54" xfId="46" applyNumberFormat="1" applyBorder="1" applyAlignment="1" applyProtection="1">
      <alignment horizontal="right"/>
      <protection/>
    </xf>
    <xf numFmtId="0" fontId="13" fillId="0" borderId="55" xfId="46" applyBorder="1" applyAlignment="1" applyProtection="1">
      <alignment horizontal="center"/>
      <protection locked="0"/>
    </xf>
    <xf numFmtId="0" fontId="13" fillId="0" borderId="56" xfId="46" applyFont="1" applyBorder="1" applyAlignment="1" applyProtection="1">
      <alignment horizontal="left"/>
      <protection locked="0"/>
    </xf>
    <xf numFmtId="0" fontId="13" fillId="0" borderId="57" xfId="46" applyFont="1" applyBorder="1" applyAlignment="1" applyProtection="1">
      <alignment horizontal="left"/>
      <protection locked="0"/>
    </xf>
    <xf numFmtId="0" fontId="13" fillId="0" borderId="56" xfId="46" applyBorder="1" applyAlignment="1" applyProtection="1">
      <alignment horizontal="center"/>
      <protection locked="0"/>
    </xf>
    <xf numFmtId="0" fontId="13" fillId="0" borderId="57" xfId="46" applyBorder="1" applyAlignment="1" applyProtection="1">
      <alignment horizontal="center"/>
      <protection locked="0"/>
    </xf>
    <xf numFmtId="3" fontId="13" fillId="0" borderId="58" xfId="46" applyNumberFormat="1" applyBorder="1" applyAlignment="1" applyProtection="1">
      <alignment horizontal="right"/>
      <protection/>
    </xf>
    <xf numFmtId="0" fontId="14" fillId="34" borderId="11" xfId="46" applyFont="1" applyFill="1" applyBorder="1" applyAlignment="1" applyProtection="1">
      <alignment horizontal="center" vertical="center"/>
      <protection locked="0"/>
    </xf>
    <xf numFmtId="0" fontId="13" fillId="0" borderId="48" xfId="46" applyFill="1" applyBorder="1" applyAlignment="1" applyProtection="1">
      <alignment horizontal="center"/>
      <protection/>
    </xf>
    <xf numFmtId="0" fontId="13" fillId="0" borderId="49" xfId="46" applyFill="1" applyBorder="1" applyProtection="1">
      <alignment/>
      <protection/>
    </xf>
    <xf numFmtId="0" fontId="13" fillId="0" borderId="50" xfId="46" applyFill="1" applyBorder="1" applyProtection="1">
      <alignment/>
      <protection/>
    </xf>
    <xf numFmtId="0" fontId="13" fillId="0" borderId="59" xfId="46" applyBorder="1" applyAlignment="1" applyProtection="1">
      <alignment horizontal="center"/>
      <protection/>
    </xf>
    <xf numFmtId="0" fontId="13" fillId="0" borderId="50" xfId="46" applyBorder="1" applyAlignment="1" applyProtection="1">
      <alignment horizontal="center"/>
      <protection/>
    </xf>
    <xf numFmtId="4" fontId="13" fillId="0" borderId="51" xfId="46" applyNumberFormat="1" applyFont="1" applyBorder="1" applyAlignment="1" applyProtection="1">
      <alignment horizontal="center"/>
      <protection/>
    </xf>
    <xf numFmtId="165" fontId="19" fillId="0" borderId="0" xfId="46" applyNumberFormat="1" applyFont="1" applyBorder="1" applyAlignment="1" applyProtection="1">
      <alignment horizontal="center"/>
      <protection locked="0"/>
    </xf>
    <xf numFmtId="4" fontId="19" fillId="0" borderId="54" xfId="46" applyNumberFormat="1" applyFont="1" applyBorder="1" applyAlignment="1" applyProtection="1">
      <alignment horizontal="right"/>
      <protection/>
    </xf>
    <xf numFmtId="165" fontId="20" fillId="0" borderId="0" xfId="46" applyNumberFormat="1" applyFont="1" applyBorder="1" applyAlignment="1" applyProtection="1">
      <alignment horizontal="center"/>
      <protection locked="0"/>
    </xf>
    <xf numFmtId="4" fontId="20" fillId="0" borderId="54" xfId="46" applyNumberFormat="1" applyFont="1" applyBorder="1" applyAlignment="1" applyProtection="1">
      <alignment horizontal="right"/>
      <protection/>
    </xf>
    <xf numFmtId="165" fontId="13" fillId="0" borderId="0" xfId="46" applyNumberFormat="1" applyBorder="1" applyAlignment="1" applyProtection="1">
      <alignment horizontal="center"/>
      <protection locked="0"/>
    </xf>
    <xf numFmtId="4" fontId="13" fillId="0" borderId="54" xfId="46" applyNumberFormat="1" applyBorder="1" applyAlignment="1" applyProtection="1">
      <alignment horizontal="right"/>
      <protection/>
    </xf>
    <xf numFmtId="0" fontId="13" fillId="0" borderId="56" xfId="46" applyBorder="1" applyAlignment="1" applyProtection="1">
      <alignment horizontal="left"/>
      <protection locked="0"/>
    </xf>
    <xf numFmtId="0" fontId="13" fillId="0" borderId="57" xfId="46" applyBorder="1" applyAlignment="1" applyProtection="1">
      <alignment horizontal="left"/>
      <protection locked="0"/>
    </xf>
    <xf numFmtId="4" fontId="13" fillId="0" borderId="58" xfId="46" applyNumberFormat="1" applyBorder="1" applyAlignment="1" applyProtection="1">
      <alignment horizontal="center"/>
      <protection/>
    </xf>
    <xf numFmtId="0" fontId="2" fillId="0" borderId="0" xfId="47" applyFont="1">
      <alignment/>
      <protection/>
    </xf>
    <xf numFmtId="2" fontId="2" fillId="0" borderId="0" xfId="47" applyNumberFormat="1" applyFont="1">
      <alignment/>
      <protection/>
    </xf>
    <xf numFmtId="0" fontId="24" fillId="0" borderId="17" xfId="47" applyFont="1" applyBorder="1" applyAlignment="1">
      <alignment horizontal="center"/>
      <protection/>
    </xf>
    <xf numFmtId="0" fontId="24" fillId="0" borderId="41" xfId="47" applyFont="1" applyBorder="1" applyAlignment="1">
      <alignment horizontal="center"/>
      <protection/>
    </xf>
    <xf numFmtId="0" fontId="24" fillId="0" borderId="37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75" fillId="0" borderId="0" xfId="47" applyFont="1" applyAlignment="1">
      <alignment horizontal="center"/>
      <protection/>
    </xf>
    <xf numFmtId="2" fontId="23" fillId="0" borderId="0" xfId="47" applyNumberFormat="1" applyFont="1" applyAlignment="1">
      <alignment horizontal="center"/>
      <protection/>
    </xf>
    <xf numFmtId="0" fontId="76" fillId="0" borderId="0" xfId="47" applyFont="1" applyAlignment="1">
      <alignment horizontal="center"/>
      <protection/>
    </xf>
    <xf numFmtId="0" fontId="23" fillId="0" borderId="0" xfId="47" applyFont="1" applyAlignment="1">
      <alignment horizontal="left"/>
      <protection/>
    </xf>
    <xf numFmtId="0" fontId="25" fillId="0" borderId="0" xfId="47" applyFont="1">
      <alignment/>
      <protection/>
    </xf>
    <xf numFmtId="4" fontId="23" fillId="0" borderId="0" xfId="47" applyNumberFormat="1" applyFont="1" applyAlignment="1">
      <alignment horizontal="center"/>
      <protection/>
    </xf>
    <xf numFmtId="4" fontId="75" fillId="0" borderId="0" xfId="47" applyNumberFormat="1" applyFont="1" applyAlignment="1">
      <alignment horizontal="center"/>
      <protection/>
    </xf>
    <xf numFmtId="0" fontId="24" fillId="0" borderId="0" xfId="47" applyFont="1" applyAlignment="1">
      <alignment horizontal="left"/>
      <protection/>
    </xf>
    <xf numFmtId="4" fontId="24" fillId="0" borderId="0" xfId="47" applyNumberFormat="1" applyFont="1" applyAlignment="1">
      <alignment horizontal="center"/>
      <protection/>
    </xf>
    <xf numFmtId="4" fontId="77" fillId="0" borderId="0" xfId="47" applyNumberFormat="1" applyFont="1" applyAlignment="1">
      <alignment horizontal="center"/>
      <protection/>
    </xf>
    <xf numFmtId="2" fontId="24" fillId="0" borderId="0" xfId="47" applyNumberFormat="1" applyFont="1" applyAlignment="1">
      <alignment horizontal="center"/>
      <protection/>
    </xf>
    <xf numFmtId="0" fontId="24" fillId="0" borderId="0" xfId="47" applyFont="1" applyAlignment="1">
      <alignment horizontal="center"/>
      <protection/>
    </xf>
    <xf numFmtId="4" fontId="26" fillId="0" borderId="0" xfId="47" applyNumberFormat="1" applyFont="1" applyAlignment="1">
      <alignment horizontal="center"/>
      <protection/>
    </xf>
    <xf numFmtId="1" fontId="23" fillId="0" borderId="0" xfId="47" applyNumberFormat="1" applyFont="1" applyAlignment="1">
      <alignment horizontal="center"/>
      <protection/>
    </xf>
    <xf numFmtId="4" fontId="27" fillId="0" borderId="0" xfId="47" applyNumberFormat="1" applyFont="1" applyAlignment="1">
      <alignment horizontal="center"/>
      <protection/>
    </xf>
    <xf numFmtId="1" fontId="24" fillId="0" borderId="0" xfId="47" applyNumberFormat="1" applyFont="1" applyAlignment="1">
      <alignment horizontal="center"/>
      <protection/>
    </xf>
    <xf numFmtId="4" fontId="28" fillId="0" borderId="0" xfId="47" applyNumberFormat="1" applyFont="1" applyAlignment="1">
      <alignment horizontal="center"/>
      <protection/>
    </xf>
    <xf numFmtId="20" fontId="4" fillId="0" borderId="20" xfId="48" applyNumberFormat="1" applyFont="1" applyBorder="1" applyAlignment="1" applyProtection="1">
      <alignment horizontal="center" vertical="center" wrapText="1"/>
      <protection locked="0"/>
    </xf>
    <xf numFmtId="0" fontId="4" fillId="0" borderId="20" xfId="48" applyFont="1" applyBorder="1" applyAlignment="1" applyProtection="1" quotePrefix="1">
      <alignment horizontal="center" vertical="center" wrapText="1"/>
      <protection locked="0"/>
    </xf>
    <xf numFmtId="20" fontId="4" fillId="0" borderId="23" xfId="48" applyNumberFormat="1" applyFont="1" applyBorder="1" applyAlignment="1" applyProtection="1">
      <alignment horizontal="center" vertical="center" wrapText="1"/>
      <protection locked="0"/>
    </xf>
    <xf numFmtId="0" fontId="4" fillId="0" borderId="23" xfId="48" applyFont="1" applyBorder="1" applyAlignment="1" applyProtection="1" quotePrefix="1">
      <alignment horizontal="center" vertical="center" wrapText="1"/>
      <protection locked="0"/>
    </xf>
    <xf numFmtId="0" fontId="55" fillId="0" borderId="46" xfId="48" applyFont="1" applyBorder="1" applyAlignment="1">
      <alignment horizontal="center" vertical="center" textRotation="90" wrapText="1"/>
      <protection/>
    </xf>
    <xf numFmtId="20" fontId="4" fillId="0" borderId="60" xfId="48" applyNumberFormat="1" applyFont="1" applyBorder="1" applyAlignment="1" applyProtection="1">
      <alignment horizontal="center" vertical="center" wrapText="1"/>
      <protection locked="0"/>
    </xf>
    <xf numFmtId="0" fontId="4" fillId="0" borderId="28" xfId="48" applyFont="1" applyBorder="1" applyAlignment="1" applyProtection="1">
      <alignment horizontal="left" vertical="center" wrapText="1"/>
      <protection locked="0"/>
    </xf>
    <xf numFmtId="0" fontId="4" fillId="0" borderId="25" xfId="48" applyFont="1" applyBorder="1" applyAlignment="1">
      <alignment horizontal="center" vertical="center" wrapText="1"/>
      <protection/>
    </xf>
    <xf numFmtId="2" fontId="78" fillId="0" borderId="0" xfId="48" applyNumberFormat="1" applyFont="1" applyAlignment="1" applyProtection="1">
      <alignment horizontal="center" vertical="center"/>
      <protection locked="0"/>
    </xf>
    <xf numFmtId="2" fontId="4" fillId="0" borderId="0" xfId="48" applyNumberFormat="1" applyFont="1" applyAlignment="1" applyProtection="1">
      <alignment horizontal="center" vertical="center"/>
      <protection locked="0"/>
    </xf>
    <xf numFmtId="0" fontId="4" fillId="0" borderId="41" xfId="48" applyFont="1" applyBorder="1" applyAlignment="1">
      <alignment horizontal="center" vertical="center" wrapText="1"/>
      <protection/>
    </xf>
    <xf numFmtId="0" fontId="79" fillId="0" borderId="0" xfId="48" applyFont="1" applyAlignment="1" applyProtection="1">
      <alignment horizontal="right"/>
      <protection locked="0"/>
    </xf>
    <xf numFmtId="0" fontId="79" fillId="0" borderId="0" xfId="48" applyFont="1" applyProtection="1">
      <alignment/>
      <protection locked="0"/>
    </xf>
    <xf numFmtId="0" fontId="4" fillId="0" borderId="37" xfId="48" applyFont="1" applyBorder="1" applyAlignment="1">
      <alignment horizontal="center" vertical="center" wrapText="1"/>
      <protection/>
    </xf>
    <xf numFmtId="0" fontId="80" fillId="0" borderId="0" xfId="48" applyFont="1" applyProtection="1">
      <alignment/>
      <protection locked="0"/>
    </xf>
    <xf numFmtId="0" fontId="51" fillId="0" borderId="61" xfId="48" applyFont="1" applyBorder="1" applyAlignment="1" applyProtection="1" quotePrefix="1">
      <alignment horizontal="center" vertical="center" textRotation="90" wrapText="1"/>
      <protection locked="0"/>
    </xf>
    <xf numFmtId="20" fontId="4" fillId="0" borderId="31" xfId="48" applyNumberFormat="1" applyFont="1" applyBorder="1" applyAlignment="1" applyProtection="1">
      <alignment horizontal="center" vertical="center" wrapText="1"/>
      <protection locked="0"/>
    </xf>
    <xf numFmtId="20" fontId="4" fillId="0" borderId="32" xfId="48" applyNumberFormat="1" applyFont="1" applyBorder="1" applyAlignment="1" applyProtection="1">
      <alignment horizontal="center" vertical="center" wrapText="1"/>
      <protection locked="0"/>
    </xf>
    <xf numFmtId="0" fontId="4" fillId="0" borderId="32" xfId="48" applyFont="1" applyBorder="1" applyAlignment="1" applyProtection="1">
      <alignment horizontal="left" vertical="center" wrapText="1"/>
      <protection locked="0"/>
    </xf>
    <xf numFmtId="0" fontId="4" fillId="0" borderId="32" xfId="48" applyFont="1" applyBorder="1" applyAlignment="1" applyProtection="1" quotePrefix="1">
      <alignment horizontal="center" vertical="center" wrapText="1"/>
      <protection locked="0"/>
    </xf>
    <xf numFmtId="0" fontId="51" fillId="0" borderId="62" xfId="48" applyFont="1" applyBorder="1" applyAlignment="1" applyProtection="1">
      <alignment horizontal="center" vertical="center" textRotation="90" wrapText="1"/>
      <protection locked="0"/>
    </xf>
    <xf numFmtId="0" fontId="4" fillId="0" borderId="60" xfId="48" applyFont="1" applyBorder="1" applyAlignment="1" applyProtection="1">
      <alignment horizontal="left" vertical="center" wrapText="1"/>
      <protection locked="0"/>
    </xf>
    <xf numFmtId="0" fontId="4" fillId="0" borderId="60" xfId="48" applyFont="1" applyBorder="1" applyAlignment="1" applyProtection="1" quotePrefix="1">
      <alignment horizontal="center" vertical="center" wrapText="1"/>
      <protection locked="0"/>
    </xf>
    <xf numFmtId="0" fontId="4" fillId="0" borderId="60" xfId="48" applyFont="1" applyBorder="1" applyAlignment="1" applyProtection="1">
      <alignment horizontal="center" vertical="center"/>
      <protection locked="0"/>
    </xf>
    <xf numFmtId="0" fontId="4" fillId="0" borderId="63" xfId="48" applyFont="1" applyBorder="1" applyAlignment="1" applyProtection="1">
      <alignment horizontal="center" vertical="center"/>
      <protection locked="0"/>
    </xf>
    <xf numFmtId="0" fontId="51" fillId="0" borderId="64" xfId="48" applyFont="1" applyBorder="1" applyAlignment="1" applyProtection="1" quotePrefix="1">
      <alignment horizontal="center" vertical="center" textRotation="90" wrapText="1"/>
      <protection locked="0"/>
    </xf>
    <xf numFmtId="0" fontId="11" fillId="34" borderId="52" xfId="48" applyFont="1" applyFill="1" applyBorder="1" applyAlignment="1" applyProtection="1">
      <alignment horizontal="center"/>
      <protection locked="0"/>
    </xf>
    <xf numFmtId="0" fontId="11" fillId="34" borderId="0" xfId="48" applyFont="1" applyFill="1" applyBorder="1" applyAlignment="1" applyProtection="1">
      <alignment horizontal="center"/>
      <protection locked="0"/>
    </xf>
    <xf numFmtId="0" fontId="4" fillId="34" borderId="0" xfId="48" applyFont="1" applyFill="1" applyBorder="1" applyAlignment="1" applyProtection="1">
      <alignment horizontal="center"/>
      <protection locked="0"/>
    </xf>
    <xf numFmtId="0" fontId="4" fillId="34" borderId="65" xfId="48" applyFont="1" applyFill="1" applyBorder="1" applyAlignment="1" applyProtection="1">
      <alignment horizontal="center"/>
      <protection locked="0"/>
    </xf>
    <xf numFmtId="0" fontId="51" fillId="0" borderId="61" xfId="48" applyFont="1" applyBorder="1" applyAlignment="1" applyProtection="1">
      <alignment horizontal="center" vertical="center" textRotation="90" wrapText="1"/>
      <protection locked="0"/>
    </xf>
    <xf numFmtId="0" fontId="4" fillId="0" borderId="0" xfId="48" applyFont="1" applyBorder="1" applyAlignment="1" applyProtection="1">
      <alignment vertical="center"/>
      <protection locked="0"/>
    </xf>
    <xf numFmtId="0" fontId="76" fillId="0" borderId="0" xfId="47" applyFont="1">
      <alignment/>
      <protection/>
    </xf>
    <xf numFmtId="0" fontId="77" fillId="0" borderId="0" xfId="47" applyFont="1" applyAlignment="1">
      <alignment horizontal="center"/>
      <protection/>
    </xf>
    <xf numFmtId="0" fontId="79" fillId="0" borderId="0" xfId="48" applyFont="1" applyBorder="1" applyAlignment="1" applyProtection="1">
      <alignment horizontal="left" vertical="center" wrapText="1"/>
      <protection locked="0"/>
    </xf>
    <xf numFmtId="0" fontId="11" fillId="34" borderId="65" xfId="48" applyFont="1" applyFill="1" applyBorder="1" applyAlignment="1" applyProtection="1">
      <alignment horizontal="center"/>
      <protection locked="0"/>
    </xf>
    <xf numFmtId="20" fontId="4" fillId="0" borderId="29" xfId="48" applyNumberFormat="1" applyFont="1" applyBorder="1" applyAlignment="1" applyProtection="1">
      <alignment horizontal="center" vertical="center" wrapText="1"/>
      <protection locked="0"/>
    </xf>
    <xf numFmtId="0" fontId="4" fillId="0" borderId="48" xfId="48" applyFont="1" applyBorder="1" applyAlignment="1">
      <alignment horizontal="center" vertical="center" wrapText="1"/>
      <protection/>
    </xf>
    <xf numFmtId="0" fontId="4" fillId="0" borderId="25" xfId="48" applyFont="1" applyBorder="1" applyAlignment="1" applyProtection="1">
      <alignment horizontal="left" vertical="center" wrapText="1"/>
      <protection locked="0"/>
    </xf>
    <xf numFmtId="0" fontId="4" fillId="0" borderId="66" xfId="48" applyFont="1" applyBorder="1" applyAlignment="1">
      <alignment horizontal="center" vertical="center" wrapText="1"/>
      <protection/>
    </xf>
    <xf numFmtId="0" fontId="4" fillId="0" borderId="41" xfId="48" applyFont="1" applyBorder="1" applyAlignment="1" applyProtection="1">
      <alignment horizontal="left" vertical="center" wrapText="1"/>
      <protection locked="0"/>
    </xf>
    <xf numFmtId="0" fontId="4" fillId="0" borderId="67" xfId="48" applyFont="1" applyBorder="1" applyAlignment="1">
      <alignment horizontal="center" vertical="center" wrapText="1"/>
      <protection/>
    </xf>
    <xf numFmtId="0" fontId="4" fillId="34" borderId="68" xfId="48" applyFont="1" applyFill="1" applyBorder="1" applyAlignment="1" applyProtection="1">
      <alignment horizontal="center"/>
      <protection locked="0"/>
    </xf>
    <xf numFmtId="0" fontId="4" fillId="34" borderId="69" xfId="48" applyFont="1" applyFill="1" applyBorder="1" applyAlignment="1" applyProtection="1">
      <alignment horizontal="center"/>
      <protection locked="0"/>
    </xf>
    <xf numFmtId="0" fontId="4" fillId="34" borderId="70" xfId="48" applyFont="1" applyFill="1" applyBorder="1" applyAlignment="1" applyProtection="1">
      <alignment horizontal="center"/>
      <protection locked="0"/>
    </xf>
    <xf numFmtId="0" fontId="4" fillId="34" borderId="55" xfId="48" applyFont="1" applyFill="1" applyBorder="1" applyAlignment="1" applyProtection="1">
      <alignment horizontal="center"/>
      <protection locked="0"/>
    </xf>
    <xf numFmtId="0" fontId="4" fillId="34" borderId="56" xfId="48" applyFont="1" applyFill="1" applyBorder="1" applyAlignment="1" applyProtection="1">
      <alignment horizontal="center"/>
      <protection locked="0"/>
    </xf>
    <xf numFmtId="0" fontId="4" fillId="34" borderId="71" xfId="48" applyFont="1" applyFill="1" applyBorder="1" applyAlignment="1" applyProtection="1">
      <alignment horizontal="center"/>
      <protection locked="0"/>
    </xf>
    <xf numFmtId="0" fontId="4" fillId="0" borderId="72" xfId="48" applyFont="1" applyBorder="1" applyAlignment="1" applyProtection="1">
      <alignment horizontal="left" vertical="center" wrapText="1"/>
      <protection locked="0"/>
    </xf>
    <xf numFmtId="0" fontId="4" fillId="0" borderId="73" xfId="48" applyFont="1" applyBorder="1" applyAlignment="1" applyProtection="1" quotePrefix="1">
      <alignment horizontal="center" vertical="center" wrapText="1"/>
      <protection locked="0"/>
    </xf>
    <xf numFmtId="0" fontId="30" fillId="0" borderId="0" xfId="46" applyFont="1">
      <alignment/>
      <protection/>
    </xf>
    <xf numFmtId="4" fontId="30" fillId="0" borderId="58" xfId="46" applyNumberFormat="1" applyFont="1" applyBorder="1" applyAlignment="1" applyProtection="1">
      <alignment horizontal="center"/>
      <protection/>
    </xf>
    <xf numFmtId="0" fontId="30" fillId="0" borderId="57" xfId="46" applyFont="1" applyBorder="1" applyAlignment="1" applyProtection="1">
      <alignment horizontal="center"/>
      <protection locked="0"/>
    </xf>
    <xf numFmtId="0" fontId="30" fillId="0" borderId="56" xfId="46" applyFont="1" applyBorder="1" applyAlignment="1" applyProtection="1">
      <alignment horizontal="center"/>
      <protection locked="0"/>
    </xf>
    <xf numFmtId="0" fontId="30" fillId="0" borderId="57" xfId="46" applyFont="1" applyBorder="1" applyAlignment="1" applyProtection="1">
      <alignment horizontal="left"/>
      <protection locked="0"/>
    </xf>
    <xf numFmtId="0" fontId="30" fillId="0" borderId="56" xfId="46" applyFont="1" applyBorder="1" applyAlignment="1" applyProtection="1">
      <alignment horizontal="left"/>
      <protection locked="0"/>
    </xf>
    <xf numFmtId="0" fontId="30" fillId="0" borderId="55" xfId="46" applyFont="1" applyBorder="1" applyAlignment="1" applyProtection="1">
      <alignment horizontal="center"/>
      <protection locked="0"/>
    </xf>
    <xf numFmtId="4" fontId="30" fillId="0" borderId="54" xfId="46" applyNumberFormat="1" applyFont="1" applyBorder="1" applyAlignment="1" applyProtection="1">
      <alignment horizontal="right"/>
      <protection/>
    </xf>
    <xf numFmtId="0" fontId="30" fillId="0" borderId="53" xfId="46" applyFont="1" applyBorder="1" applyAlignment="1" applyProtection="1">
      <alignment horizontal="center"/>
      <protection locked="0"/>
    </xf>
    <xf numFmtId="0" fontId="30" fillId="0" borderId="0" xfId="46" applyFont="1" applyBorder="1" applyAlignment="1" applyProtection="1">
      <alignment horizontal="center"/>
      <protection locked="0"/>
    </xf>
    <xf numFmtId="165" fontId="30" fillId="0" borderId="0" xfId="46" applyNumberFormat="1" applyFont="1" applyBorder="1" applyAlignment="1" applyProtection="1">
      <alignment horizontal="center"/>
      <protection locked="0"/>
    </xf>
    <xf numFmtId="0" fontId="30" fillId="0" borderId="53" xfId="46" applyFont="1" applyBorder="1" applyAlignment="1" applyProtection="1">
      <alignment horizontal="left"/>
      <protection locked="0"/>
    </xf>
    <xf numFmtId="0" fontId="30" fillId="0" borderId="0" xfId="46" applyFont="1" applyBorder="1" applyAlignment="1" applyProtection="1">
      <alignment horizontal="left"/>
      <protection locked="0"/>
    </xf>
    <xf numFmtId="0" fontId="30" fillId="0" borderId="52" xfId="46" applyFont="1" applyBorder="1" applyAlignment="1" applyProtection="1">
      <alignment horizontal="center"/>
      <protection locked="0"/>
    </xf>
    <xf numFmtId="4" fontId="30" fillId="0" borderId="51" xfId="46" applyNumberFormat="1" applyFont="1" applyBorder="1" applyAlignment="1" applyProtection="1">
      <alignment horizontal="center"/>
      <protection/>
    </xf>
    <xf numFmtId="0" fontId="30" fillId="0" borderId="50" xfId="46" applyFont="1" applyBorder="1" applyAlignment="1" applyProtection="1">
      <alignment horizontal="center"/>
      <protection/>
    </xf>
    <xf numFmtId="0" fontId="30" fillId="0" borderId="59" xfId="46" applyFont="1" applyBorder="1" applyAlignment="1" applyProtection="1">
      <alignment horizontal="center"/>
      <protection/>
    </xf>
    <xf numFmtId="0" fontId="31" fillId="0" borderId="49" xfId="46" applyFont="1" applyFill="1" applyBorder="1" applyAlignment="1" applyProtection="1">
      <alignment horizontal="center"/>
      <protection/>
    </xf>
    <xf numFmtId="0" fontId="30" fillId="0" borderId="50" xfId="46" applyFont="1" applyFill="1" applyBorder="1" applyProtection="1">
      <alignment/>
      <protection/>
    </xf>
    <xf numFmtId="0" fontId="30" fillId="0" borderId="49" xfId="46" applyFont="1" applyFill="1" applyBorder="1" applyProtection="1">
      <alignment/>
      <protection/>
    </xf>
    <xf numFmtId="0" fontId="30" fillId="0" borderId="48" xfId="46" applyFont="1" applyFill="1" applyBorder="1" applyAlignment="1" applyProtection="1">
      <alignment horizontal="center"/>
      <protection/>
    </xf>
    <xf numFmtId="3" fontId="32" fillId="34" borderId="47" xfId="46" applyNumberFormat="1" applyFont="1" applyFill="1" applyBorder="1" applyAlignment="1" applyProtection="1">
      <alignment vertical="center"/>
      <protection locked="0"/>
    </xf>
    <xf numFmtId="0" fontId="32" fillId="34" borderId="11" xfId="46" applyFont="1" applyFill="1" applyBorder="1" applyAlignment="1" applyProtection="1">
      <alignment vertical="center"/>
      <protection locked="0"/>
    </xf>
    <xf numFmtId="0" fontId="32" fillId="34" borderId="11" xfId="46" applyFont="1" applyFill="1" applyBorder="1" applyAlignment="1" applyProtection="1">
      <alignment horizontal="center" vertical="center"/>
      <protection locked="0"/>
    </xf>
    <xf numFmtId="0" fontId="32" fillId="34" borderId="11" xfId="46" applyFont="1" applyFill="1" applyBorder="1" applyAlignment="1" applyProtection="1">
      <alignment horizontal="left" vertical="center"/>
      <protection locked="0"/>
    </xf>
    <xf numFmtId="0" fontId="32" fillId="34" borderId="10" xfId="46" applyFont="1" applyFill="1" applyBorder="1" applyAlignment="1" applyProtection="1">
      <alignment horizontal="center" vertical="center"/>
      <protection locked="0"/>
    </xf>
    <xf numFmtId="3" fontId="30" fillId="0" borderId="58" xfId="46" applyNumberFormat="1" applyFont="1" applyBorder="1" applyAlignment="1" applyProtection="1">
      <alignment horizontal="right"/>
      <protection/>
    </xf>
    <xf numFmtId="3" fontId="30" fillId="0" borderId="54" xfId="46" applyNumberFormat="1" applyFont="1" applyBorder="1" applyAlignment="1" applyProtection="1">
      <alignment horizontal="right"/>
      <protection/>
    </xf>
    <xf numFmtId="166" fontId="30" fillId="0" borderId="51" xfId="46" applyNumberFormat="1" applyFont="1" applyBorder="1" applyAlignment="1" applyProtection="1">
      <alignment horizontal="center"/>
      <protection/>
    </xf>
    <xf numFmtId="0" fontId="31" fillId="0" borderId="50" xfId="46" applyFont="1" applyFill="1" applyBorder="1" applyAlignment="1" applyProtection="1">
      <alignment horizontal="center"/>
      <protection/>
    </xf>
    <xf numFmtId="0" fontId="30" fillId="0" borderId="49" xfId="46" applyFont="1" applyBorder="1" applyAlignment="1" applyProtection="1">
      <alignment horizontal="center"/>
      <protection/>
    </xf>
    <xf numFmtId="0" fontId="30" fillId="0" borderId="49" xfId="46" applyFont="1" applyFill="1" applyBorder="1" applyAlignment="1" applyProtection="1">
      <alignment horizontal="center"/>
      <protection/>
    </xf>
    <xf numFmtId="0" fontId="30" fillId="0" borderId="50" xfId="46" applyFont="1" applyBorder="1" applyProtection="1">
      <alignment/>
      <protection/>
    </xf>
    <xf numFmtId="0" fontId="30" fillId="0" borderId="49" xfId="46" applyFont="1" applyBorder="1" applyProtection="1">
      <alignment/>
      <protection/>
    </xf>
    <xf numFmtId="0" fontId="30" fillId="0" borderId="48" xfId="46" applyFont="1" applyBorder="1" applyAlignment="1" applyProtection="1">
      <alignment horizontal="center"/>
      <protection/>
    </xf>
    <xf numFmtId="0" fontId="11" fillId="34" borderId="43" xfId="48" applyFont="1" applyFill="1" applyBorder="1" applyAlignment="1" applyProtection="1">
      <alignment horizontal="left"/>
      <protection locked="0"/>
    </xf>
    <xf numFmtId="0" fontId="11" fillId="34" borderId="42" xfId="48" applyFont="1" applyFill="1" applyBorder="1" applyAlignment="1" applyProtection="1">
      <alignment horizontal="left"/>
      <protection locked="0"/>
    </xf>
    <xf numFmtId="0" fontId="4" fillId="0" borderId="74" xfId="48" applyFont="1" applyBorder="1" applyAlignment="1" applyProtection="1">
      <alignment horizontal="center" vertical="center"/>
      <protection locked="0"/>
    </xf>
    <xf numFmtId="0" fontId="4" fillId="0" borderId="19" xfId="48" applyFont="1" applyBorder="1" applyAlignment="1" applyProtection="1">
      <alignment horizontal="center" vertical="center"/>
      <protection locked="0"/>
    </xf>
    <xf numFmtId="0" fontId="4" fillId="0" borderId="75" xfId="48" applyFont="1" applyBorder="1" applyAlignment="1" applyProtection="1">
      <alignment horizontal="center" vertical="center"/>
      <protection locked="0"/>
    </xf>
    <xf numFmtId="0" fontId="5" fillId="33" borderId="68" xfId="48" applyFont="1" applyFill="1" applyBorder="1" applyAlignment="1" applyProtection="1">
      <alignment horizontal="left" vertical="center"/>
      <protection locked="0"/>
    </xf>
    <xf numFmtId="0" fontId="4" fillId="0" borderId="76" xfId="48" applyFont="1" applyBorder="1" applyAlignment="1" applyProtection="1">
      <alignment horizontal="center" vertical="center"/>
      <protection locked="0"/>
    </xf>
    <xf numFmtId="0" fontId="4" fillId="0" borderId="77" xfId="48" applyFont="1" applyBorder="1" applyAlignment="1" applyProtection="1">
      <alignment horizontal="center" vertical="center"/>
      <protection locked="0"/>
    </xf>
    <xf numFmtId="0" fontId="4" fillId="0" borderId="78" xfId="48" applyFont="1" applyBorder="1" applyAlignment="1" applyProtection="1">
      <alignment horizontal="center" vertical="center"/>
      <protection locked="0"/>
    </xf>
    <xf numFmtId="0" fontId="11" fillId="0" borderId="79" xfId="48" applyFont="1" applyBorder="1" applyAlignment="1" applyProtection="1">
      <alignment horizontal="center" vertical="center"/>
      <protection locked="0"/>
    </xf>
    <xf numFmtId="0" fontId="11" fillId="0" borderId="77" xfId="48" applyFont="1" applyBorder="1" applyAlignment="1" applyProtection="1">
      <alignment horizontal="center" vertical="center"/>
      <protection locked="0"/>
    </xf>
    <xf numFmtId="0" fontId="11" fillId="0" borderId="80" xfId="48" applyFont="1" applyBorder="1" applyAlignment="1" applyProtection="1">
      <alignment horizontal="center" vertical="center"/>
      <protection locked="0"/>
    </xf>
    <xf numFmtId="0" fontId="4" fillId="0" borderId="67" xfId="48" applyFont="1" applyBorder="1" applyAlignment="1" applyProtection="1">
      <alignment horizontal="center" vertical="center"/>
      <protection locked="0"/>
    </xf>
    <xf numFmtId="0" fontId="4" fillId="0" borderId="81" xfId="48" applyFont="1" applyBorder="1" applyAlignment="1" applyProtection="1">
      <alignment horizontal="center" vertical="center"/>
      <protection locked="0"/>
    </xf>
    <xf numFmtId="0" fontId="4" fillId="0" borderId="45" xfId="48" applyFont="1" applyBorder="1" applyAlignment="1" applyProtection="1">
      <alignment horizontal="center" vertical="center"/>
      <protection locked="0"/>
    </xf>
    <xf numFmtId="0" fontId="11" fillId="0" borderId="82" xfId="48" applyFont="1" applyBorder="1" applyAlignment="1" applyProtection="1">
      <alignment horizontal="center" vertical="center"/>
      <protection locked="0"/>
    </xf>
    <xf numFmtId="0" fontId="11" fillId="0" borderId="81" xfId="48" applyFont="1" applyBorder="1" applyAlignment="1" applyProtection="1">
      <alignment horizontal="center" vertical="center"/>
      <protection locked="0"/>
    </xf>
    <xf numFmtId="0" fontId="11" fillId="0" borderId="83" xfId="48" applyFont="1" applyBorder="1" applyAlignment="1" applyProtection="1">
      <alignment horizontal="center" vertical="center"/>
      <protection locked="0"/>
    </xf>
    <xf numFmtId="0" fontId="4" fillId="0" borderId="17" xfId="48" applyFont="1" applyBorder="1" applyAlignment="1" applyProtection="1">
      <alignment horizontal="center" vertical="center"/>
      <protection locked="0"/>
    </xf>
    <xf numFmtId="0" fontId="4" fillId="0" borderId="14" xfId="48" applyFont="1" applyBorder="1" applyAlignment="1" applyProtection="1">
      <alignment horizontal="center" vertical="center"/>
      <protection locked="0"/>
    </xf>
    <xf numFmtId="0" fontId="11" fillId="0" borderId="14" xfId="48" applyFont="1" applyBorder="1" applyAlignment="1" applyProtection="1">
      <alignment horizontal="center" vertical="center"/>
      <protection locked="0"/>
    </xf>
    <xf numFmtId="0" fontId="11" fillId="0" borderId="18" xfId="48" applyFont="1" applyBorder="1" applyAlignment="1" applyProtection="1">
      <alignment horizontal="center" vertical="center"/>
      <protection locked="0"/>
    </xf>
    <xf numFmtId="0" fontId="10" fillId="0" borderId="84" xfId="48" applyFont="1" applyBorder="1" applyAlignment="1" applyProtection="1">
      <alignment horizontal="center"/>
      <protection locked="0"/>
    </xf>
    <xf numFmtId="0" fontId="10" fillId="0" borderId="85" xfId="48" applyFont="1" applyBorder="1" applyAlignment="1" applyProtection="1">
      <alignment horizontal="center"/>
      <protection locked="0"/>
    </xf>
    <xf numFmtId="0" fontId="10" fillId="0" borderId="86" xfId="48" applyFont="1" applyBorder="1" applyAlignment="1" applyProtection="1">
      <alignment horizontal="center"/>
      <protection locked="0"/>
    </xf>
    <xf numFmtId="0" fontId="6" fillId="34" borderId="68" xfId="48" applyFont="1" applyFill="1" applyBorder="1" applyAlignment="1" applyProtection="1">
      <alignment horizontal="center" vertical="center" wrapText="1"/>
      <protection locked="0"/>
    </xf>
    <xf numFmtId="0" fontId="6" fillId="34" borderId="69" xfId="48" applyFont="1" applyFill="1" applyBorder="1" applyAlignment="1" applyProtection="1">
      <alignment horizontal="center" vertical="center" wrapText="1"/>
      <protection locked="0"/>
    </xf>
    <xf numFmtId="0" fontId="6" fillId="34" borderId="70" xfId="48" applyFont="1" applyFill="1" applyBorder="1" applyAlignment="1" applyProtection="1">
      <alignment horizontal="center" vertical="center" wrapText="1"/>
      <protection locked="0"/>
    </xf>
    <xf numFmtId="0" fontId="6" fillId="34" borderId="55" xfId="48" applyFont="1" applyFill="1" applyBorder="1" applyAlignment="1" applyProtection="1">
      <alignment horizontal="center" vertical="center" wrapText="1"/>
      <protection locked="0"/>
    </xf>
    <xf numFmtId="0" fontId="6" fillId="34" borderId="56" xfId="48" applyFont="1" applyFill="1" applyBorder="1" applyAlignment="1" applyProtection="1">
      <alignment horizontal="center" vertical="center" wrapText="1"/>
      <protection locked="0"/>
    </xf>
    <xf numFmtId="0" fontId="6" fillId="34" borderId="71" xfId="48" applyFont="1" applyFill="1" applyBorder="1" applyAlignment="1" applyProtection="1">
      <alignment horizontal="center" vertical="center" wrapText="1"/>
      <protection locked="0"/>
    </xf>
    <xf numFmtId="0" fontId="10" fillId="0" borderId="82" xfId="48" applyFont="1" applyBorder="1" applyAlignment="1" applyProtection="1">
      <alignment horizontal="center"/>
      <protection locked="0"/>
    </xf>
    <xf numFmtId="0" fontId="10" fillId="0" borderId="81" xfId="48" applyFont="1" applyBorder="1" applyAlignment="1" applyProtection="1">
      <alignment horizontal="center"/>
      <protection locked="0"/>
    </xf>
    <xf numFmtId="0" fontId="10" fillId="0" borderId="83" xfId="48" applyFont="1" applyBorder="1" applyAlignment="1" applyProtection="1">
      <alignment horizontal="center"/>
      <protection locked="0"/>
    </xf>
    <xf numFmtId="0" fontId="4" fillId="0" borderId="87" xfId="48" applyFont="1" applyBorder="1" applyAlignment="1" applyProtection="1">
      <alignment horizontal="center" vertical="center"/>
      <protection locked="0"/>
    </xf>
    <xf numFmtId="0" fontId="4" fillId="0" borderId="88" xfId="48" applyFont="1" applyBorder="1" applyAlignment="1" applyProtection="1">
      <alignment horizontal="center" vertical="center"/>
      <protection locked="0"/>
    </xf>
    <xf numFmtId="0" fontId="4" fillId="0" borderId="0" xfId="48" applyFont="1" applyBorder="1" applyAlignment="1" applyProtection="1">
      <alignment horizontal="center" vertical="center"/>
      <protection locked="0"/>
    </xf>
    <xf numFmtId="0" fontId="51" fillId="0" borderId="89" xfId="48" applyFont="1" applyBorder="1" applyAlignment="1" applyProtection="1" quotePrefix="1">
      <alignment horizontal="center" vertical="center" textRotation="90" wrapText="1"/>
      <protection locked="0"/>
    </xf>
    <xf numFmtId="0" fontId="51" fillId="0" borderId="64" xfId="48" applyFont="1" applyBorder="1" applyAlignment="1" applyProtection="1" quotePrefix="1">
      <alignment horizontal="center" vertical="center" textRotation="90" wrapText="1"/>
      <protection locked="0"/>
    </xf>
    <xf numFmtId="0" fontId="51" fillId="0" borderId="36" xfId="48" applyFont="1" applyBorder="1" applyAlignment="1" applyProtection="1" quotePrefix="1">
      <alignment horizontal="center" vertical="center" textRotation="90" wrapText="1"/>
      <protection locked="0"/>
    </xf>
    <xf numFmtId="0" fontId="6" fillId="34" borderId="43" xfId="48" applyFont="1" applyFill="1" applyBorder="1" applyAlignment="1" applyProtection="1">
      <alignment horizontal="center" vertical="center" wrapText="1"/>
      <protection locked="0"/>
    </xf>
    <xf numFmtId="0" fontId="6" fillId="34" borderId="44" xfId="48" applyFont="1" applyFill="1" applyBorder="1" applyAlignment="1" applyProtection="1">
      <alignment horizontal="center" vertical="center" wrapText="1"/>
      <protection locked="0"/>
    </xf>
    <xf numFmtId="0" fontId="7" fillId="34" borderId="42" xfId="48" applyFont="1" applyFill="1" applyBorder="1" applyAlignment="1" applyProtection="1">
      <alignment horizontal="center" vertical="center"/>
      <protection locked="0"/>
    </xf>
    <xf numFmtId="0" fontId="7" fillId="34" borderId="43" xfId="48" applyFont="1" applyFill="1" applyBorder="1" applyAlignment="1" applyProtection="1">
      <alignment horizontal="center" vertical="center"/>
      <protection locked="0"/>
    </xf>
    <xf numFmtId="0" fontId="7" fillId="34" borderId="44" xfId="48" applyFont="1" applyFill="1" applyBorder="1" applyAlignment="1" applyProtection="1">
      <alignment horizontal="center" vertical="center"/>
      <protection locked="0"/>
    </xf>
    <xf numFmtId="0" fontId="8" fillId="34" borderId="42" xfId="48" applyFont="1" applyFill="1" applyBorder="1" applyAlignment="1" applyProtection="1">
      <alignment horizontal="center" vertical="center"/>
      <protection locked="0"/>
    </xf>
    <xf numFmtId="0" fontId="8" fillId="34" borderId="43" xfId="48" applyFont="1" applyFill="1" applyBorder="1" applyAlignment="1" applyProtection="1">
      <alignment horizontal="center" vertical="center"/>
      <protection locked="0"/>
    </xf>
    <xf numFmtId="0" fontId="8" fillId="34" borderId="44" xfId="48" applyFont="1" applyFill="1" applyBorder="1" applyAlignment="1" applyProtection="1">
      <alignment horizontal="center" vertical="center"/>
      <protection locked="0"/>
    </xf>
    <xf numFmtId="0" fontId="10" fillId="34" borderId="10" xfId="48" applyFont="1" applyFill="1" applyBorder="1" applyAlignment="1" applyProtection="1">
      <alignment horizontal="center" vertical="center" wrapText="1"/>
      <protection locked="0"/>
    </xf>
    <xf numFmtId="0" fontId="10" fillId="34" borderId="11" xfId="48" applyFont="1" applyFill="1" applyBorder="1" applyAlignment="1" applyProtection="1">
      <alignment horizontal="center" vertical="center" wrapText="1"/>
      <protection locked="0"/>
    </xf>
    <xf numFmtId="0" fontId="10" fillId="34" borderId="47" xfId="48" applyFont="1" applyFill="1" applyBorder="1" applyAlignment="1" applyProtection="1">
      <alignment horizontal="center" vertical="center" wrapText="1"/>
      <protection locked="0"/>
    </xf>
    <xf numFmtId="0" fontId="10" fillId="0" borderId="90" xfId="48" applyFont="1" applyBorder="1" applyAlignment="1" applyProtection="1">
      <alignment horizontal="center"/>
      <protection locked="0"/>
    </xf>
    <xf numFmtId="0" fontId="10" fillId="0" borderId="49" xfId="48" applyFont="1" applyBorder="1" applyAlignment="1" applyProtection="1">
      <alignment horizontal="center"/>
      <protection locked="0"/>
    </xf>
    <xf numFmtId="0" fontId="10" fillId="0" borderId="91" xfId="48" applyFont="1" applyBorder="1" applyAlignment="1" applyProtection="1">
      <alignment horizontal="center"/>
      <protection locked="0"/>
    </xf>
    <xf numFmtId="0" fontId="55" fillId="0" borderId="92" xfId="48" applyFont="1" applyBorder="1" applyAlignment="1" quotePrefix="1">
      <alignment horizontal="center" vertical="center" textRotation="90" wrapText="1"/>
      <protection/>
    </xf>
    <xf numFmtId="0" fontId="55" fillId="0" borderId="46" xfId="48" applyFont="1" applyBorder="1" applyAlignment="1" quotePrefix="1">
      <alignment horizontal="center" vertical="center" textRotation="90" wrapText="1"/>
      <protection/>
    </xf>
    <xf numFmtId="0" fontId="11" fillId="0" borderId="48" xfId="48" applyFont="1" applyBorder="1" applyAlignment="1" applyProtection="1">
      <alignment horizontal="left" vertical="center"/>
      <protection locked="0"/>
    </xf>
    <xf numFmtId="0" fontId="11" fillId="0" borderId="49" xfId="48" applyFont="1" applyBorder="1" applyAlignment="1" applyProtection="1">
      <alignment horizontal="left" vertical="center"/>
      <protection locked="0"/>
    </xf>
    <xf numFmtId="0" fontId="11" fillId="0" borderId="93" xfId="48" applyFont="1" applyBorder="1" applyAlignment="1" applyProtection="1">
      <alignment horizontal="left" vertical="center"/>
      <protection locked="0"/>
    </xf>
    <xf numFmtId="0" fontId="11" fillId="0" borderId="90" xfId="48" applyFont="1" applyBorder="1" applyAlignment="1" applyProtection="1">
      <alignment horizontal="left" vertical="center"/>
      <protection locked="0"/>
    </xf>
    <xf numFmtId="0" fontId="11" fillId="0" borderId="91" xfId="48" applyFont="1" applyBorder="1" applyAlignment="1" applyProtection="1">
      <alignment horizontal="left" vertical="center"/>
      <protection locked="0"/>
    </xf>
    <xf numFmtId="0" fontId="9" fillId="0" borderId="66" xfId="48" applyFont="1" applyBorder="1" applyAlignment="1" applyProtection="1">
      <alignment horizontal="center" vertical="center"/>
      <protection locked="0"/>
    </xf>
    <xf numFmtId="0" fontId="9" fillId="0" borderId="85" xfId="48" applyFont="1" applyBorder="1" applyAlignment="1" applyProtection="1">
      <alignment horizontal="center" vertical="center"/>
      <protection locked="0"/>
    </xf>
    <xf numFmtId="0" fontId="9" fillId="0" borderId="40" xfId="48" applyFont="1" applyBorder="1" applyAlignment="1" applyProtection="1">
      <alignment horizontal="center" vertical="center"/>
      <protection locked="0"/>
    </xf>
    <xf numFmtId="0" fontId="9" fillId="0" borderId="84" xfId="48" applyFont="1" applyBorder="1" applyAlignment="1" applyProtection="1">
      <alignment horizontal="center" vertical="center"/>
      <protection locked="0"/>
    </xf>
    <xf numFmtId="0" fontId="9" fillId="0" borderId="86" xfId="48" applyFont="1" applyBorder="1" applyAlignment="1" applyProtection="1">
      <alignment horizontal="center" vertical="center"/>
      <protection locked="0"/>
    </xf>
    <xf numFmtId="0" fontId="9" fillId="0" borderId="67" xfId="48" applyFont="1" applyBorder="1" applyAlignment="1" applyProtection="1">
      <alignment horizontal="center" vertical="center"/>
      <protection locked="0"/>
    </xf>
    <xf numFmtId="0" fontId="9" fillId="0" borderId="81" xfId="48" applyFont="1" applyBorder="1" applyAlignment="1" applyProtection="1">
      <alignment horizontal="center" vertical="center"/>
      <protection locked="0"/>
    </xf>
    <xf numFmtId="0" fontId="9" fillId="0" borderId="45" xfId="48" applyFont="1" applyBorder="1" applyAlignment="1" applyProtection="1">
      <alignment horizontal="center" vertical="center"/>
      <protection locked="0"/>
    </xf>
    <xf numFmtId="0" fontId="9" fillId="0" borderId="94" xfId="48" applyFont="1" applyBorder="1" applyAlignment="1" applyProtection="1">
      <alignment horizontal="center" vertical="center"/>
      <protection locked="0"/>
    </xf>
    <xf numFmtId="0" fontId="9" fillId="0" borderId="56" xfId="48" applyFont="1" applyBorder="1" applyAlignment="1" applyProtection="1">
      <alignment horizontal="center" vertical="center"/>
      <protection locked="0"/>
    </xf>
    <xf numFmtId="0" fontId="9" fillId="0" borderId="71" xfId="48" applyFont="1" applyBorder="1" applyAlignment="1" applyProtection="1">
      <alignment horizontal="center" vertical="center"/>
      <protection locked="0"/>
    </xf>
    <xf numFmtId="0" fontId="49" fillId="0" borderId="92" xfId="48" applyFont="1" applyBorder="1" applyAlignment="1" quotePrefix="1">
      <alignment horizontal="center" vertical="center" textRotation="90" wrapText="1"/>
      <protection/>
    </xf>
    <xf numFmtId="0" fontId="49" fillId="0" borderId="75" xfId="48" applyFont="1" applyBorder="1" applyAlignment="1" quotePrefix="1">
      <alignment horizontal="center" vertical="center" textRotation="90" wrapText="1"/>
      <protection/>
    </xf>
    <xf numFmtId="0" fontId="11" fillId="0" borderId="95" xfId="48" applyFont="1" applyBorder="1" applyAlignment="1" applyProtection="1">
      <alignment horizontal="left" vertical="center"/>
      <protection locked="0"/>
    </xf>
    <xf numFmtId="0" fontId="11" fillId="0" borderId="59" xfId="48" applyFont="1" applyBorder="1" applyAlignment="1" applyProtection="1">
      <alignment horizontal="left" vertical="center"/>
      <protection locked="0"/>
    </xf>
    <xf numFmtId="0" fontId="11" fillId="0" borderId="38" xfId="48" applyFont="1" applyBorder="1" applyAlignment="1" applyProtection="1">
      <alignment horizontal="left" vertical="center"/>
      <protection locked="0"/>
    </xf>
    <xf numFmtId="0" fontId="11" fillId="0" borderId="96" xfId="48" applyFont="1" applyBorder="1" applyAlignment="1" applyProtection="1">
      <alignment horizontal="left" vertical="center"/>
      <protection locked="0"/>
    </xf>
    <xf numFmtId="0" fontId="11" fillId="0" borderId="97" xfId="48" applyFont="1" applyBorder="1" applyAlignment="1" applyProtection="1">
      <alignment horizontal="left" vertical="center"/>
      <protection locked="0"/>
    </xf>
    <xf numFmtId="0" fontId="11" fillId="0" borderId="66" xfId="48" applyFont="1" applyBorder="1" applyAlignment="1" applyProtection="1">
      <alignment horizontal="left" vertical="center"/>
      <protection locked="0"/>
    </xf>
    <xf numFmtId="0" fontId="11" fillId="0" borderId="85" xfId="48" applyFont="1" applyBorder="1" applyAlignment="1" applyProtection="1">
      <alignment horizontal="left" vertical="center"/>
      <protection locked="0"/>
    </xf>
    <xf numFmtId="0" fontId="11" fillId="0" borderId="40" xfId="48" applyFont="1" applyBorder="1" applyAlignment="1" applyProtection="1">
      <alignment horizontal="left" vertical="center"/>
      <protection locked="0"/>
    </xf>
    <xf numFmtId="0" fontId="11" fillId="0" borderId="84" xfId="48" applyFont="1" applyBorder="1" applyAlignment="1" applyProtection="1">
      <alignment horizontal="left" vertical="center"/>
      <protection locked="0"/>
    </xf>
    <xf numFmtId="0" fontId="11" fillId="0" borderId="86" xfId="48" applyFont="1" applyBorder="1" applyAlignment="1" applyProtection="1">
      <alignment horizontal="left" vertical="center"/>
      <protection locked="0"/>
    </xf>
    <xf numFmtId="0" fontId="11" fillId="0" borderId="98" xfId="48" applyFont="1" applyBorder="1" applyAlignment="1" applyProtection="1">
      <alignment horizontal="left" vertical="center"/>
      <protection locked="0"/>
    </xf>
    <xf numFmtId="0" fontId="11" fillId="0" borderId="99" xfId="48" applyFont="1" applyBorder="1" applyAlignment="1" applyProtection="1">
      <alignment horizontal="left" vertical="center"/>
      <protection locked="0"/>
    </xf>
    <xf numFmtId="0" fontId="11" fillId="0" borderId="100" xfId="48" applyFont="1" applyBorder="1" applyAlignment="1" applyProtection="1">
      <alignment horizontal="left" vertical="center"/>
      <protection locked="0"/>
    </xf>
    <xf numFmtId="0" fontId="11" fillId="0" borderId="101" xfId="48" applyFont="1" applyBorder="1" applyAlignment="1" applyProtection="1">
      <alignment horizontal="left" vertical="center"/>
      <protection locked="0"/>
    </xf>
    <xf numFmtId="0" fontId="11" fillId="0" borderId="102" xfId="48" applyFont="1" applyBorder="1" applyAlignment="1" applyProtection="1">
      <alignment horizontal="left" vertical="center"/>
      <protection locked="0"/>
    </xf>
    <xf numFmtId="0" fontId="3" fillId="0" borderId="0" xfId="48" applyFont="1" applyAlignment="1" applyProtection="1">
      <alignment horizontal="center" vertical="center"/>
      <protection locked="0"/>
    </xf>
    <xf numFmtId="164" fontId="5" fillId="33" borderId="11" xfId="48" applyNumberFormat="1" applyFont="1" applyFill="1" applyBorder="1" applyAlignment="1" applyProtection="1">
      <alignment horizontal="center" vertical="center" wrapText="1"/>
      <protection locked="0"/>
    </xf>
    <xf numFmtId="164" fontId="5" fillId="33" borderId="47" xfId="48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48" applyFont="1" applyFill="1" applyBorder="1" applyAlignment="1" applyProtection="1">
      <alignment horizontal="center" vertical="center" wrapText="1"/>
      <protection locked="0"/>
    </xf>
    <xf numFmtId="0" fontId="6" fillId="34" borderId="103" xfId="48" applyFont="1" applyFill="1" applyBorder="1" applyAlignment="1" applyProtection="1">
      <alignment horizontal="center" vertical="center" wrapText="1"/>
      <protection locked="0"/>
    </xf>
    <xf numFmtId="0" fontId="6" fillId="34" borderId="104" xfId="48" applyFont="1" applyFill="1" applyBorder="1" applyAlignment="1" applyProtection="1">
      <alignment horizontal="center" vertical="center" wrapText="1"/>
      <protection locked="0"/>
    </xf>
    <xf numFmtId="0" fontId="4" fillId="0" borderId="52" xfId="48" applyFont="1" applyBorder="1" applyAlignment="1" applyProtection="1">
      <alignment horizontal="center"/>
      <protection locked="0"/>
    </xf>
    <xf numFmtId="0" fontId="4" fillId="0" borderId="0" xfId="48" applyFont="1" applyAlignment="1" applyProtection="1">
      <alignment horizontal="center"/>
      <protection locked="0"/>
    </xf>
    <xf numFmtId="0" fontId="24" fillId="0" borderId="84" xfId="47" applyFont="1" applyBorder="1" applyAlignment="1">
      <alignment horizontal="center"/>
      <protection/>
    </xf>
    <xf numFmtId="0" fontId="24" fillId="0" borderId="85" xfId="47" applyFont="1" applyBorder="1" applyAlignment="1">
      <alignment horizontal="center"/>
      <protection/>
    </xf>
    <xf numFmtId="0" fontId="24" fillId="0" borderId="86" xfId="47" applyFont="1" applyBorder="1" applyAlignment="1">
      <alignment horizontal="center"/>
      <protection/>
    </xf>
    <xf numFmtId="0" fontId="24" fillId="0" borderId="94" xfId="47" applyFont="1" applyBorder="1" applyAlignment="1">
      <alignment horizontal="center"/>
      <protection/>
    </xf>
    <xf numFmtId="0" fontId="24" fillId="0" borderId="56" xfId="47" applyFont="1" applyBorder="1" applyAlignment="1">
      <alignment horizontal="center"/>
      <protection/>
    </xf>
    <xf numFmtId="0" fontId="24" fillId="0" borderId="71" xfId="47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center"/>
      <protection/>
    </xf>
    <xf numFmtId="0" fontId="22" fillId="0" borderId="0" xfId="47" applyFont="1" applyAlignment="1">
      <alignment horizontal="center"/>
      <protection/>
    </xf>
    <xf numFmtId="0" fontId="23" fillId="0" borderId="105" xfId="47" applyFont="1" applyBorder="1" applyAlignment="1">
      <alignment horizontal="center"/>
      <protection/>
    </xf>
    <xf numFmtId="0" fontId="23" fillId="0" borderId="103" xfId="47" applyFont="1" applyBorder="1" applyAlignment="1">
      <alignment horizontal="center"/>
      <protection/>
    </xf>
    <xf numFmtId="0" fontId="23" fillId="0" borderId="104" xfId="47" applyFont="1" applyBorder="1" applyAlignment="1">
      <alignment horizontal="center"/>
      <protection/>
    </xf>
    <xf numFmtId="0" fontId="23" fillId="0" borderId="14" xfId="47" applyFont="1" applyBorder="1" applyAlignment="1">
      <alignment horizontal="center"/>
      <protection/>
    </xf>
    <xf numFmtId="0" fontId="23" fillId="0" borderId="18" xfId="47" applyFont="1" applyBorder="1" applyAlignment="1">
      <alignment horizontal="center"/>
      <protection/>
    </xf>
    <xf numFmtId="0" fontId="11" fillId="0" borderId="67" xfId="48" applyFont="1" applyBorder="1" applyAlignment="1" applyProtection="1">
      <alignment horizontal="center" vertical="center"/>
      <protection locked="0"/>
    </xf>
    <xf numFmtId="0" fontId="11" fillId="0" borderId="45" xfId="48" applyFont="1" applyBorder="1" applyAlignment="1" applyProtection="1">
      <alignment horizontal="center" vertical="center"/>
      <protection locked="0"/>
    </xf>
    <xf numFmtId="0" fontId="10" fillId="0" borderId="94" xfId="48" applyFont="1" applyBorder="1" applyAlignment="1" applyProtection="1">
      <alignment horizontal="center"/>
      <protection locked="0"/>
    </xf>
    <xf numFmtId="0" fontId="10" fillId="0" borderId="56" xfId="48" applyFont="1" applyBorder="1" applyAlignment="1" applyProtection="1">
      <alignment horizontal="center"/>
      <protection locked="0"/>
    </xf>
    <xf numFmtId="0" fontId="10" fillId="0" borderId="71" xfId="48" applyFont="1" applyBorder="1" applyAlignment="1" applyProtection="1">
      <alignment horizontal="center"/>
      <protection locked="0"/>
    </xf>
    <xf numFmtId="0" fontId="11" fillId="0" borderId="95" xfId="48" applyFont="1" applyBorder="1" applyAlignment="1" applyProtection="1">
      <alignment horizontal="center" vertical="center"/>
      <protection locked="0"/>
    </xf>
    <xf numFmtId="0" fontId="11" fillId="0" borderId="59" xfId="48" applyFont="1" applyBorder="1" applyAlignment="1" applyProtection="1">
      <alignment horizontal="center" vertical="center"/>
      <protection locked="0"/>
    </xf>
    <xf numFmtId="0" fontId="11" fillId="0" borderId="38" xfId="48" applyFont="1" applyBorder="1" applyAlignment="1" applyProtection="1">
      <alignment horizontal="center" vertical="center"/>
      <protection locked="0"/>
    </xf>
    <xf numFmtId="0" fontId="11" fillId="0" borderId="96" xfId="48" applyFont="1" applyBorder="1" applyAlignment="1" applyProtection="1">
      <alignment horizontal="center" vertical="center"/>
      <protection locked="0"/>
    </xf>
    <xf numFmtId="0" fontId="11" fillId="0" borderId="97" xfId="48" applyFont="1" applyBorder="1" applyAlignment="1" applyProtection="1">
      <alignment horizontal="center" vertical="center"/>
      <protection locked="0"/>
    </xf>
    <xf numFmtId="0" fontId="50" fillId="0" borderId="89" xfId="48" applyFont="1" applyBorder="1" applyAlignment="1" applyProtection="1" quotePrefix="1">
      <alignment horizontal="center" vertical="center" textRotation="90" wrapText="1"/>
      <protection locked="0"/>
    </xf>
    <xf numFmtId="0" fontId="50" fillId="0" borderId="64" xfId="48" applyFont="1" applyBorder="1" applyAlignment="1" applyProtection="1">
      <alignment horizontal="center" vertical="center" textRotation="90" wrapText="1"/>
      <protection locked="0"/>
    </xf>
    <xf numFmtId="0" fontId="51" fillId="0" borderId="64" xfId="46" applyFont="1" applyBorder="1" applyAlignment="1">
      <alignment wrapText="1"/>
      <protection/>
    </xf>
    <xf numFmtId="0" fontId="51" fillId="0" borderId="36" xfId="46" applyFont="1" applyBorder="1" applyAlignment="1">
      <alignment wrapText="1"/>
      <protection/>
    </xf>
    <xf numFmtId="0" fontId="11" fillId="0" borderId="17" xfId="48" applyFont="1" applyBorder="1" applyAlignment="1" applyProtection="1">
      <alignment horizontal="center" vertical="center"/>
      <protection locked="0"/>
    </xf>
    <xf numFmtId="0" fontId="12" fillId="0" borderId="14" xfId="48" applyFont="1" applyBorder="1" applyAlignment="1" applyProtection="1">
      <alignment horizontal="center" vertical="center"/>
      <protection locked="0"/>
    </xf>
    <xf numFmtId="0" fontId="12" fillId="0" borderId="18" xfId="48" applyFont="1" applyBorder="1" applyAlignment="1" applyProtection="1">
      <alignment horizontal="center" vertical="center"/>
      <protection locked="0"/>
    </xf>
    <xf numFmtId="0" fontId="49" fillId="0" borderId="39" xfId="48" applyFont="1" applyBorder="1" applyAlignment="1" quotePrefix="1">
      <alignment horizontal="center" vertical="center" textRotation="90" wrapText="1"/>
      <protection/>
    </xf>
    <xf numFmtId="0" fontId="9" fillId="0" borderId="52" xfId="48" applyFont="1" applyBorder="1" applyAlignment="1" applyProtection="1">
      <alignment horizontal="left" vertical="center"/>
      <protection locked="0"/>
    </xf>
    <xf numFmtId="0" fontId="9" fillId="0" borderId="0" xfId="48" applyFont="1" applyBorder="1" applyAlignment="1" applyProtection="1">
      <alignment horizontal="left" vertical="center"/>
      <protection locked="0"/>
    </xf>
    <xf numFmtId="0" fontId="9" fillId="0" borderId="88" xfId="48" applyFont="1" applyBorder="1" applyAlignment="1" applyProtection="1">
      <alignment horizontal="left" vertical="center"/>
      <protection locked="0"/>
    </xf>
    <xf numFmtId="0" fontId="9" fillId="0" borderId="26" xfId="48" applyFont="1" applyBorder="1" applyAlignment="1" applyProtection="1">
      <alignment horizontal="left" vertical="center"/>
      <protection locked="0"/>
    </xf>
    <xf numFmtId="0" fontId="9" fillId="0" borderId="27" xfId="48" applyFont="1" applyBorder="1" applyAlignment="1" applyProtection="1">
      <alignment horizontal="left" vertical="center"/>
      <protection locked="0"/>
    </xf>
    <xf numFmtId="0" fontId="9" fillId="0" borderId="98" xfId="48" applyFont="1" applyBorder="1" applyAlignment="1" applyProtection="1">
      <alignment horizontal="left" vertical="center"/>
      <protection locked="0"/>
    </xf>
    <xf numFmtId="0" fontId="9" fillId="0" borderId="99" xfId="48" applyFont="1" applyBorder="1" applyAlignment="1" applyProtection="1">
      <alignment horizontal="left" vertical="center"/>
      <protection locked="0"/>
    </xf>
    <xf numFmtId="0" fontId="9" fillId="0" borderId="100" xfId="48" applyFont="1" applyBorder="1" applyAlignment="1" applyProtection="1">
      <alignment horizontal="left" vertical="center"/>
      <protection locked="0"/>
    </xf>
    <xf numFmtId="0" fontId="9" fillId="0" borderId="20" xfId="48" applyFont="1" applyBorder="1" applyAlignment="1" applyProtection="1">
      <alignment horizontal="left" vertical="center"/>
      <protection locked="0"/>
    </xf>
    <xf numFmtId="0" fontId="9" fillId="0" borderId="21" xfId="48" applyFont="1" applyBorder="1" applyAlignment="1" applyProtection="1">
      <alignment horizontal="left" vertical="center"/>
      <protection locked="0"/>
    </xf>
    <xf numFmtId="0" fontId="49" fillId="0" borderId="46" xfId="48" applyFont="1" applyBorder="1" applyAlignment="1" quotePrefix="1">
      <alignment horizontal="center" vertical="center" textRotation="90" wrapText="1"/>
      <protection/>
    </xf>
    <xf numFmtId="0" fontId="9" fillId="0" borderId="95" xfId="48" applyFont="1" applyBorder="1" applyAlignment="1" applyProtection="1">
      <alignment horizontal="left" vertical="center"/>
      <protection locked="0"/>
    </xf>
    <xf numFmtId="0" fontId="9" fillId="0" borderId="59" xfId="48" applyFont="1" applyBorder="1" applyAlignment="1" applyProtection="1">
      <alignment horizontal="left" vertical="center"/>
      <protection locked="0"/>
    </xf>
    <xf numFmtId="0" fontId="9" fillId="0" borderId="38" xfId="48" applyFont="1" applyBorder="1" applyAlignment="1" applyProtection="1">
      <alignment horizontal="left" vertical="center"/>
      <protection locked="0"/>
    </xf>
    <xf numFmtId="0" fontId="9" fillId="0" borderId="14" xfId="48" applyFont="1" applyBorder="1" applyAlignment="1" applyProtection="1">
      <alignment horizontal="left" vertical="center"/>
      <protection locked="0"/>
    </xf>
    <xf numFmtId="0" fontId="9" fillId="0" borderId="18" xfId="48" applyFont="1" applyBorder="1" applyAlignment="1" applyProtection="1">
      <alignment horizontal="left" vertical="center"/>
      <protection locked="0"/>
    </xf>
    <xf numFmtId="0" fontId="9" fillId="0" borderId="67" xfId="48" applyFont="1" applyBorder="1" applyAlignment="1" applyProtection="1">
      <alignment horizontal="left" vertical="center"/>
      <protection locked="0"/>
    </xf>
    <xf numFmtId="0" fontId="9" fillId="0" borderId="81" xfId="48" applyFont="1" applyBorder="1" applyAlignment="1" applyProtection="1">
      <alignment horizontal="left" vertical="center"/>
      <protection locked="0"/>
    </xf>
    <xf numFmtId="0" fontId="9" fillId="0" borderId="45" xfId="48" applyFont="1" applyBorder="1" applyAlignment="1" applyProtection="1">
      <alignment horizontal="left" vertical="center"/>
      <protection locked="0"/>
    </xf>
    <xf numFmtId="0" fontId="9" fillId="0" borderId="28" xfId="48" applyFont="1" applyBorder="1" applyAlignment="1" applyProtection="1">
      <alignment horizontal="left" vertical="center"/>
      <protection locked="0"/>
    </xf>
    <xf numFmtId="0" fontId="9" fillId="0" borderId="30" xfId="48" applyFont="1" applyBorder="1" applyAlignment="1" applyProtection="1">
      <alignment horizontal="left" vertical="center"/>
      <protection locked="0"/>
    </xf>
    <xf numFmtId="0" fontId="9" fillId="0" borderId="48" xfId="48" applyFont="1" applyBorder="1" applyAlignment="1" applyProtection="1">
      <alignment horizontal="left" vertical="center"/>
      <protection locked="0"/>
    </xf>
    <xf numFmtId="0" fontId="9" fillId="0" borderId="49" xfId="48" applyFont="1" applyBorder="1" applyAlignment="1" applyProtection="1">
      <alignment horizontal="left" vertical="center"/>
      <protection locked="0"/>
    </xf>
    <xf numFmtId="0" fontId="9" fillId="0" borderId="93" xfId="48" applyFont="1" applyBorder="1" applyAlignment="1" applyProtection="1">
      <alignment horizontal="left" vertical="center"/>
      <protection locked="0"/>
    </xf>
    <xf numFmtId="0" fontId="9" fillId="0" borderId="23" xfId="48" applyFont="1" applyBorder="1" applyAlignment="1" applyProtection="1">
      <alignment horizontal="left" vertical="center"/>
      <protection locked="0"/>
    </xf>
    <xf numFmtId="0" fontId="9" fillId="0" borderId="24" xfId="48" applyFont="1" applyBorder="1" applyAlignment="1" applyProtection="1">
      <alignment horizontal="left" vertical="center"/>
      <protection locked="0"/>
    </xf>
    <xf numFmtId="0" fontId="49" fillId="0" borderId="106" xfId="48" applyFont="1" applyBorder="1" applyAlignment="1">
      <alignment horizontal="center" vertical="center" textRotation="90" wrapText="1"/>
      <protection/>
    </xf>
    <xf numFmtId="0" fontId="49" fillId="0" borderId="92" xfId="48" applyFont="1" applyBorder="1" applyAlignment="1">
      <alignment horizontal="center" vertical="center" textRotation="90" wrapText="1"/>
      <protection/>
    </xf>
    <xf numFmtId="0" fontId="49" fillId="0" borderId="75" xfId="48" applyFont="1" applyBorder="1" applyAlignment="1">
      <alignment horizontal="center" vertical="center" textRotation="90" wrapText="1"/>
      <protection/>
    </xf>
    <xf numFmtId="0" fontId="9" fillId="0" borderId="76" xfId="48" applyFont="1" applyBorder="1" applyAlignment="1" applyProtection="1">
      <alignment horizontal="left" vertical="center"/>
      <protection locked="0"/>
    </xf>
    <xf numFmtId="0" fontId="9" fillId="0" borderId="77" xfId="48" applyFont="1" applyBorder="1" applyAlignment="1" applyProtection="1">
      <alignment horizontal="left" vertical="center"/>
      <protection locked="0"/>
    </xf>
    <xf numFmtId="0" fontId="9" fillId="0" borderId="78" xfId="48" applyFont="1" applyBorder="1" applyAlignment="1" applyProtection="1">
      <alignment horizontal="left" vertical="center"/>
      <protection locked="0"/>
    </xf>
    <xf numFmtId="0" fontId="9" fillId="0" borderId="12" xfId="48" applyFont="1" applyBorder="1" applyAlignment="1" applyProtection="1">
      <alignment horizontal="left" vertical="center"/>
      <protection locked="0"/>
    </xf>
    <xf numFmtId="0" fontId="9" fillId="0" borderId="13" xfId="48" applyFont="1" applyBorder="1" applyAlignment="1" applyProtection="1">
      <alignment horizontal="left" vertical="center"/>
      <protection locked="0"/>
    </xf>
    <xf numFmtId="0" fontId="3" fillId="0" borderId="0" xfId="48" applyFont="1" applyAlignment="1" applyProtection="1">
      <alignment horizontal="center"/>
      <protection locked="0"/>
    </xf>
    <xf numFmtId="14" fontId="17" fillId="34" borderId="11" xfId="46" applyNumberFormat="1" applyFont="1" applyFill="1" applyBorder="1" applyAlignment="1" applyProtection="1">
      <alignment horizontal="center" vertical="center"/>
      <protection locked="0"/>
    </xf>
    <xf numFmtId="0" fontId="49" fillId="0" borderId="39" xfId="48" applyFont="1" applyBorder="1" applyAlignment="1">
      <alignment horizontal="center" vertical="center" textRotation="90" wrapText="1"/>
      <protection/>
    </xf>
    <xf numFmtId="0" fontId="11" fillId="0" borderId="17" xfId="48" applyFont="1" applyBorder="1" applyAlignment="1" applyProtection="1">
      <alignment horizontal="left" vertical="center"/>
      <protection locked="0"/>
    </xf>
    <xf numFmtId="0" fontId="11" fillId="0" borderId="14" xfId="48" applyFont="1" applyBorder="1" applyAlignment="1" applyProtection="1">
      <alignment horizontal="left" vertical="center"/>
      <protection locked="0"/>
    </xf>
    <xf numFmtId="0" fontId="11" fillId="0" borderId="67" xfId="48" applyFont="1" applyBorder="1" applyAlignment="1" applyProtection="1">
      <alignment horizontal="left" vertical="center"/>
      <protection locked="0"/>
    </xf>
    <xf numFmtId="0" fontId="11" fillId="0" borderId="81" xfId="48" applyFont="1" applyBorder="1" applyAlignment="1" applyProtection="1">
      <alignment horizontal="left" vertical="center"/>
      <protection locked="0"/>
    </xf>
    <xf numFmtId="0" fontId="11" fillId="0" borderId="45" xfId="48" applyFont="1" applyBorder="1" applyAlignment="1" applyProtection="1">
      <alignment horizontal="left" vertical="center"/>
      <protection locked="0"/>
    </xf>
    <xf numFmtId="14" fontId="32" fillId="34" borderId="11" xfId="46" applyNumberFormat="1" applyFont="1" applyFill="1" applyBorder="1" applyAlignment="1" applyProtection="1">
      <alignment horizontal="center" vertical="center"/>
      <protection locked="0"/>
    </xf>
    <xf numFmtId="0" fontId="11" fillId="0" borderId="107" xfId="48" applyFont="1" applyBorder="1" applyAlignment="1" applyProtection="1">
      <alignment horizontal="left" vertical="center"/>
      <protection locked="0"/>
    </xf>
    <xf numFmtId="0" fontId="11" fillId="0" borderId="60" xfId="48" applyFont="1" applyBorder="1" applyAlignment="1" applyProtection="1">
      <alignment horizontal="left" vertical="center"/>
      <protection locked="0"/>
    </xf>
    <xf numFmtId="0" fontId="11" fillId="0" borderId="63" xfId="48" applyFont="1" applyBorder="1" applyAlignment="1" applyProtection="1">
      <alignment horizontal="left" vertical="center"/>
      <protection locked="0"/>
    </xf>
    <xf numFmtId="0" fontId="11" fillId="0" borderId="107" xfId="48" applyFont="1" applyBorder="1" applyAlignment="1" applyProtection="1">
      <alignment horizontal="center" vertical="center"/>
      <protection locked="0"/>
    </xf>
    <xf numFmtId="0" fontId="11" fillId="0" borderId="60" xfId="48" applyFont="1" applyBorder="1" applyAlignment="1" applyProtection="1">
      <alignment horizontal="center" vertical="center"/>
      <protection locked="0"/>
    </xf>
    <xf numFmtId="0" fontId="11" fillId="0" borderId="63" xfId="48" applyFont="1" applyBorder="1" applyAlignment="1" applyProtection="1">
      <alignment horizontal="center" vertical="center"/>
      <protection locked="0"/>
    </xf>
    <xf numFmtId="0" fontId="6" fillId="34" borderId="52" xfId="48" applyFont="1" applyFill="1" applyBorder="1" applyAlignment="1" applyProtection="1">
      <alignment horizontal="center" vertical="center" wrapText="1"/>
      <protection locked="0"/>
    </xf>
    <xf numFmtId="0" fontId="6" fillId="34" borderId="0" xfId="48" applyFont="1" applyFill="1" applyBorder="1" applyAlignment="1" applyProtection="1">
      <alignment horizontal="center" vertical="center" wrapText="1"/>
      <protection locked="0"/>
    </xf>
    <xf numFmtId="0" fontId="6" fillId="34" borderId="65" xfId="48" applyFont="1" applyFill="1" applyBorder="1" applyAlignment="1" applyProtection="1">
      <alignment horizontal="center" vertical="center" wrapText="1"/>
      <protection locked="0"/>
    </xf>
    <xf numFmtId="0" fontId="11" fillId="0" borderId="108" xfId="48" applyFont="1" applyBorder="1" applyAlignment="1" applyProtection="1">
      <alignment horizontal="center" vertical="center"/>
      <protection locked="0"/>
    </xf>
    <xf numFmtId="0" fontId="11" fillId="0" borderId="32" xfId="48" applyFont="1" applyBorder="1" applyAlignment="1" applyProtection="1">
      <alignment horizontal="center" vertical="center"/>
      <protection locked="0"/>
    </xf>
    <xf numFmtId="0" fontId="11" fillId="0" borderId="33" xfId="48" applyFont="1" applyBorder="1" applyAlignment="1" applyProtection="1">
      <alignment horizontal="center" vertical="center"/>
      <protection locked="0"/>
    </xf>
    <xf numFmtId="0" fontId="9" fillId="0" borderId="101" xfId="48" applyFont="1" applyBorder="1" applyAlignment="1" applyProtection="1">
      <alignment horizontal="left" vertical="center"/>
      <protection locked="0"/>
    </xf>
    <xf numFmtId="0" fontId="9" fillId="0" borderId="102" xfId="48" applyFont="1" applyBorder="1" applyAlignment="1" applyProtection="1">
      <alignment horizontal="left" vertical="center"/>
      <protection locked="0"/>
    </xf>
    <xf numFmtId="0" fontId="9" fillId="0" borderId="94" xfId="48" applyFont="1" applyBorder="1" applyAlignment="1" applyProtection="1">
      <alignment horizontal="left" vertical="center"/>
      <protection locked="0"/>
    </xf>
    <xf numFmtId="0" fontId="9" fillId="0" borderId="56" xfId="48" applyFont="1" applyBorder="1" applyAlignment="1" applyProtection="1">
      <alignment horizontal="left" vertical="center"/>
      <protection locked="0"/>
    </xf>
    <xf numFmtId="0" fontId="9" fillId="0" borderId="71" xfId="48" applyFont="1" applyBorder="1" applyAlignment="1" applyProtection="1">
      <alignment horizontal="left" vertical="center"/>
      <protection locked="0"/>
    </xf>
    <xf numFmtId="0" fontId="9" fillId="0" borderId="90" xfId="48" applyFont="1" applyBorder="1" applyAlignment="1" applyProtection="1">
      <alignment horizontal="left" vertical="center"/>
      <protection locked="0"/>
    </xf>
    <xf numFmtId="0" fontId="9" fillId="0" borderId="91" xfId="48" applyFont="1" applyBorder="1" applyAlignment="1" applyProtection="1">
      <alignment horizontal="left" vertical="center"/>
      <protection locked="0"/>
    </xf>
    <xf numFmtId="0" fontId="9" fillId="0" borderId="96" xfId="48" applyFont="1" applyBorder="1" applyAlignment="1" applyProtection="1">
      <alignment horizontal="left" vertical="center"/>
      <protection locked="0"/>
    </xf>
    <xf numFmtId="0" fontId="9" fillId="0" borderId="97" xfId="48" applyFont="1" applyBorder="1" applyAlignment="1" applyProtection="1">
      <alignment horizontal="left" vertical="center"/>
      <protection locked="0"/>
    </xf>
    <xf numFmtId="0" fontId="23" fillId="0" borderId="0" xfId="47" applyFont="1" applyAlignment="1">
      <alignment horizontal="center" vertical="center"/>
      <protection/>
    </xf>
    <xf numFmtId="0" fontId="29" fillId="0" borderId="107" xfId="48" applyFont="1" applyBorder="1" applyAlignment="1" applyProtection="1">
      <alignment horizontal="center" vertical="center"/>
      <protection locked="0"/>
    </xf>
    <xf numFmtId="0" fontId="29" fillId="0" borderId="60" xfId="48" applyFont="1" applyBorder="1" applyAlignment="1" applyProtection="1">
      <alignment horizontal="center" vertical="center"/>
      <protection locked="0"/>
    </xf>
    <xf numFmtId="0" fontId="6" fillId="34" borderId="105" xfId="48" applyFont="1" applyFill="1" applyBorder="1" applyAlignment="1" applyProtection="1">
      <alignment horizontal="center" vertical="center" wrapText="1"/>
      <protection locked="0"/>
    </xf>
    <xf numFmtId="0" fontId="21" fillId="0" borderId="0" xfId="47" applyFont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filippin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ippini_2012\2012_TORNEO_Softball_Cadet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ippini_2012\2012_TORNEO_Softball_Ragazz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ippini_2012\2012_TORNEO_FILIPPINI_RAGAZZ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ippini_2012\2012_TROFEO_LITOPAT_U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ciatori"/>
      <sheetName val="Roster"/>
      <sheetName val="torneo"/>
      <sheetName val="Calendario"/>
      <sheetName val="Bollate Softball"/>
      <sheetName val="Old Parma Softball"/>
      <sheetName val="SMJ B&amp;S"/>
      <sheetName val="ABC Massa"/>
      <sheetName val="Totali"/>
      <sheetName val="Media PGL"/>
      <sheetName val="Media Battu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nciatori"/>
      <sheetName val="torneo"/>
      <sheetName val="Roster"/>
      <sheetName val="Calendario"/>
      <sheetName val="Bollate"/>
      <sheetName val="Thunders Castellana"/>
      <sheetName val="SMJ B&amp;S"/>
      <sheetName val="Old Parma Softball"/>
      <sheetName val="Totali"/>
      <sheetName val="Media PGL"/>
      <sheetName val="Media Battu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nciatori"/>
      <sheetName val="Roster"/>
      <sheetName val="torneo"/>
      <sheetName val="Calendario"/>
      <sheetName val="Junior Parma"/>
      <sheetName val="Crocetta Kids"/>
      <sheetName val="SMJ B&amp;S"/>
      <sheetName val="Conegliano"/>
      <sheetName val="Totali"/>
      <sheetName val="Media PGL"/>
      <sheetName val="Media Battu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nciatori"/>
      <sheetName val="Blu Fioi vs SMJ"/>
      <sheetName val="Nazionale U15 vs SMJ"/>
      <sheetName val="Blu Fioi vs Nazionale U15"/>
      <sheetName val="SMJ vs NBP Ronchi"/>
      <sheetName val="NBP Ronchi vs Franchigia PR"/>
      <sheetName val="NBP Ronchi vs Ponzano"/>
      <sheetName val="Franchigia PR vs Nazionale U15"/>
      <sheetName val="NBP vs Nazionale"/>
      <sheetName val="SMJ vs Franchigia PR"/>
      <sheetName val="Franchigia PR vs Blu Fioi"/>
      <sheetName val="SF1 - Franchigia vs SMJ"/>
      <sheetName val="SF2 - NBP vs Nazionale U15"/>
      <sheetName val="F34 - NBP vs SMJ"/>
      <sheetName val="F12 - Nazion. U15 vs Franch. PR"/>
      <sheetName val="Calendario"/>
      <sheetName val="top ten"/>
      <sheetName val="ROSTER U18"/>
      <sheetName val="NAZIONALE U15"/>
      <sheetName val="FRANCHIGIA PR"/>
      <sheetName val="NBP RONCHI"/>
      <sheetName val="SAN MARTINO Junior"/>
      <sheetName val="BLU FIOI PONZANO"/>
      <sheetName val="batting"/>
      <sheetName val="pitch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75" zoomScaleNormal="75" workbookViewId="0" topLeftCell="A1">
      <selection activeCell="A1" sqref="A1:V1"/>
    </sheetView>
  </sheetViews>
  <sheetFormatPr defaultColWidth="8.00390625" defaultRowHeight="15"/>
  <cols>
    <col min="1" max="1" width="10.7109375" style="1" customWidth="1"/>
    <col min="2" max="2" width="6.7109375" style="1" customWidth="1"/>
    <col min="3" max="3" width="7.7109375" style="1" customWidth="1"/>
    <col min="4" max="4" width="35.00390625" style="1" customWidth="1"/>
    <col min="5" max="5" width="3.28125" style="1" customWidth="1"/>
    <col min="6" max="6" width="35.00390625" style="2" customWidth="1"/>
    <col min="7" max="10" width="5.00390625" style="3" customWidth="1"/>
    <col min="11" max="14" width="4.7109375" style="3" customWidth="1"/>
    <col min="15" max="16" width="4.7109375" style="1" customWidth="1"/>
    <col min="17" max="18" width="7.7109375" style="1" customWidth="1"/>
    <col min="19" max="20" width="8.7109375" style="1" customWidth="1"/>
    <col min="21" max="21" width="9.8515625" style="1" bestFit="1" customWidth="1"/>
    <col min="22" max="22" width="8.57421875" style="1" bestFit="1" customWidth="1"/>
    <col min="23" max="16384" width="8.00390625" style="1" customWidth="1"/>
  </cols>
  <sheetData>
    <row r="1" spans="1:22" ht="39.75" customHeight="1" thickBot="1">
      <c r="A1" s="329" t="s">
        <v>146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8:22" ht="30" customHeight="1" thickBot="1">
      <c r="R2" s="4" t="s">
        <v>1</v>
      </c>
      <c r="S2" s="5"/>
      <c r="T2" s="5"/>
      <c r="U2" s="330">
        <f ca="1">NOW()</f>
        <v>41099.055919212966</v>
      </c>
      <c r="V2" s="331"/>
    </row>
    <row r="3" spans="1:20" ht="19.5" customHeight="1" thickBot="1" thickTop="1">
      <c r="A3" s="332" t="s">
        <v>122</v>
      </c>
      <c r="B3" s="280"/>
      <c r="C3" s="280"/>
      <c r="D3" s="280"/>
      <c r="E3" s="280"/>
      <c r="F3" s="280"/>
      <c r="G3" s="280"/>
      <c r="H3" s="281"/>
      <c r="I3" s="333" t="s">
        <v>2</v>
      </c>
      <c r="J3" s="334"/>
      <c r="K3" s="282" t="s">
        <v>3</v>
      </c>
      <c r="L3" s="283"/>
      <c r="M3" s="284"/>
      <c r="N3" s="285" t="s">
        <v>4</v>
      </c>
      <c r="O3" s="286"/>
      <c r="P3" s="287"/>
      <c r="Q3" s="335" t="s">
        <v>6</v>
      </c>
      <c r="R3" s="336"/>
      <c r="S3" s="335" t="s">
        <v>5</v>
      </c>
      <c r="T3" s="336"/>
    </row>
    <row r="4" spans="1:20" ht="19.5" customHeight="1" thickTop="1">
      <c r="A4" s="368" t="s">
        <v>123</v>
      </c>
      <c r="B4" s="157">
        <v>0.6145833333333334</v>
      </c>
      <c r="C4" s="157">
        <f aca="true" t="shared" si="0" ref="C4:C9">+B4+90/1440</f>
        <v>0.6770833333333334</v>
      </c>
      <c r="D4" s="7" t="s">
        <v>127</v>
      </c>
      <c r="E4" s="158"/>
      <c r="F4" s="12" t="s">
        <v>128</v>
      </c>
      <c r="G4" s="25">
        <v>10</v>
      </c>
      <c r="H4" s="26">
        <v>1</v>
      </c>
      <c r="I4" s="25">
        <v>5</v>
      </c>
      <c r="J4" s="26">
        <v>0</v>
      </c>
      <c r="K4" s="390" t="s">
        <v>147</v>
      </c>
      <c r="L4" s="391"/>
      <c r="M4" s="392"/>
      <c r="N4" s="429" t="s">
        <v>126</v>
      </c>
      <c r="O4" s="391"/>
      <c r="P4" s="430"/>
      <c r="Q4" s="3">
        <v>4</v>
      </c>
      <c r="R4" s="3">
        <v>4</v>
      </c>
      <c r="S4" s="3">
        <f aca="true" t="shared" si="1" ref="S4:S9">+R4</f>
        <v>4</v>
      </c>
      <c r="T4" s="3">
        <f aca="true" t="shared" si="2" ref="T4:T9">+Q4</f>
        <v>4</v>
      </c>
    </row>
    <row r="5" spans="1:20" ht="19.5" customHeight="1" thickBot="1">
      <c r="A5" s="313"/>
      <c r="B5" s="18">
        <f>+C4+120/1440</f>
        <v>0.7604166666666667</v>
      </c>
      <c r="C5" s="155">
        <f t="shared" si="0"/>
        <v>0.8229166666666667</v>
      </c>
      <c r="D5" s="32" t="s">
        <v>90</v>
      </c>
      <c r="E5" s="156"/>
      <c r="F5" s="32" t="s">
        <v>148</v>
      </c>
      <c r="G5" s="21">
        <v>10</v>
      </c>
      <c r="H5" s="22">
        <v>15</v>
      </c>
      <c r="I5" s="21">
        <v>4</v>
      </c>
      <c r="J5" s="22">
        <v>5</v>
      </c>
      <c r="K5" s="374" t="s">
        <v>125</v>
      </c>
      <c r="L5" s="375"/>
      <c r="M5" s="376"/>
      <c r="N5" s="424" t="s">
        <v>149</v>
      </c>
      <c r="O5" s="375"/>
      <c r="P5" s="425"/>
      <c r="Q5" s="3">
        <v>4</v>
      </c>
      <c r="R5" s="3">
        <v>3</v>
      </c>
      <c r="S5" s="3">
        <f t="shared" si="1"/>
        <v>3</v>
      </c>
      <c r="T5" s="3">
        <f t="shared" si="2"/>
        <v>4</v>
      </c>
    </row>
    <row r="6" spans="1:20" ht="19.5" customHeight="1" thickTop="1">
      <c r="A6" s="368" t="s">
        <v>130</v>
      </c>
      <c r="B6" s="157">
        <v>0.3645833333333333</v>
      </c>
      <c r="C6" s="157">
        <f t="shared" si="0"/>
        <v>0.4270833333333333</v>
      </c>
      <c r="D6" s="24" t="s">
        <v>148</v>
      </c>
      <c r="E6" s="158"/>
      <c r="F6" s="24" t="s">
        <v>128</v>
      </c>
      <c r="G6" s="25">
        <v>3</v>
      </c>
      <c r="H6" s="26">
        <v>10</v>
      </c>
      <c r="I6" s="25">
        <v>2</v>
      </c>
      <c r="J6" s="26">
        <v>3</v>
      </c>
      <c r="K6" s="390" t="s">
        <v>147</v>
      </c>
      <c r="L6" s="391"/>
      <c r="M6" s="392"/>
      <c r="N6" s="429" t="s">
        <v>129</v>
      </c>
      <c r="O6" s="391"/>
      <c r="P6" s="430"/>
      <c r="Q6" s="3">
        <v>4</v>
      </c>
      <c r="R6" s="3">
        <v>3</v>
      </c>
      <c r="S6" s="3">
        <f t="shared" si="1"/>
        <v>3</v>
      </c>
      <c r="T6" s="3">
        <f t="shared" si="2"/>
        <v>4</v>
      </c>
    </row>
    <row r="7" spans="1:20" ht="19.5" customHeight="1">
      <c r="A7" s="312"/>
      <c r="B7" s="28">
        <f>+C6+120/1440</f>
        <v>0.5104166666666666</v>
      </c>
      <c r="C7" s="11">
        <f t="shared" si="0"/>
        <v>0.5729166666666666</v>
      </c>
      <c r="D7" s="12" t="s">
        <v>148</v>
      </c>
      <c r="E7" s="13"/>
      <c r="F7" s="12" t="s">
        <v>127</v>
      </c>
      <c r="G7" s="31">
        <v>1</v>
      </c>
      <c r="H7" s="17">
        <v>11</v>
      </c>
      <c r="I7" s="31">
        <v>5</v>
      </c>
      <c r="J7" s="17">
        <v>7</v>
      </c>
      <c r="K7" s="380" t="s">
        <v>147</v>
      </c>
      <c r="L7" s="381"/>
      <c r="M7" s="382"/>
      <c r="N7" s="431" t="s">
        <v>129</v>
      </c>
      <c r="O7" s="381"/>
      <c r="P7" s="432"/>
      <c r="Q7" s="3">
        <v>4</v>
      </c>
      <c r="R7" s="3">
        <v>4</v>
      </c>
      <c r="S7" s="3">
        <f t="shared" si="1"/>
        <v>4</v>
      </c>
      <c r="T7" s="3">
        <f t="shared" si="2"/>
        <v>4</v>
      </c>
    </row>
    <row r="8" spans="1:20" ht="19.5" customHeight="1" thickBot="1">
      <c r="A8" s="313"/>
      <c r="B8" s="18">
        <f>+C7+135/1440</f>
        <v>0.6666666666666666</v>
      </c>
      <c r="C8" s="155">
        <f t="shared" si="0"/>
        <v>0.7291666666666666</v>
      </c>
      <c r="D8" s="32" t="s">
        <v>128</v>
      </c>
      <c r="E8" s="156"/>
      <c r="F8" s="32" t="s">
        <v>90</v>
      </c>
      <c r="G8" s="21">
        <v>6</v>
      </c>
      <c r="H8" s="22">
        <v>8</v>
      </c>
      <c r="I8" s="21">
        <v>6</v>
      </c>
      <c r="J8" s="22">
        <v>3</v>
      </c>
      <c r="K8" s="374" t="s">
        <v>147</v>
      </c>
      <c r="L8" s="375"/>
      <c r="M8" s="376"/>
      <c r="N8" s="424" t="s">
        <v>126</v>
      </c>
      <c r="O8" s="375"/>
      <c r="P8" s="425"/>
      <c r="Q8" s="3">
        <v>4</v>
      </c>
      <c r="R8" s="3">
        <v>4</v>
      </c>
      <c r="S8" s="3">
        <f t="shared" si="1"/>
        <v>4</v>
      </c>
      <c r="T8" s="3">
        <f t="shared" si="2"/>
        <v>4</v>
      </c>
    </row>
    <row r="9" spans="1:20" ht="19.5" customHeight="1" thickBot="1" thickTop="1">
      <c r="A9" s="159" t="s">
        <v>132</v>
      </c>
      <c r="B9" s="160">
        <v>0.4166666666666667</v>
      </c>
      <c r="C9" s="36">
        <f t="shared" si="0"/>
        <v>0.4791666666666667</v>
      </c>
      <c r="D9" s="161" t="s">
        <v>90</v>
      </c>
      <c r="E9" s="70"/>
      <c r="F9" s="161" t="s">
        <v>127</v>
      </c>
      <c r="G9" s="39">
        <v>0</v>
      </c>
      <c r="H9" s="40">
        <v>15</v>
      </c>
      <c r="I9" s="39">
        <v>2</v>
      </c>
      <c r="J9" s="40">
        <v>2</v>
      </c>
      <c r="K9" s="385" t="s">
        <v>150</v>
      </c>
      <c r="L9" s="386"/>
      <c r="M9" s="387"/>
      <c r="N9" s="426" t="s">
        <v>151</v>
      </c>
      <c r="O9" s="427"/>
      <c r="P9" s="428"/>
      <c r="Q9" s="3">
        <v>4</v>
      </c>
      <c r="R9" s="3">
        <v>4</v>
      </c>
      <c r="S9" s="3">
        <f t="shared" si="1"/>
        <v>4</v>
      </c>
      <c r="T9" s="3">
        <f t="shared" si="2"/>
        <v>4</v>
      </c>
    </row>
    <row r="10" spans="1:14" ht="19.5" customHeight="1" thickBot="1">
      <c r="A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</row>
    <row r="11" spans="1:20" ht="19.5" customHeight="1" thickBot="1">
      <c r="A11" s="41"/>
      <c r="B11" s="44"/>
      <c r="C11" s="44"/>
      <c r="D11" s="42"/>
      <c r="E11" s="45"/>
      <c r="F11" s="46" t="s">
        <v>17</v>
      </c>
      <c r="G11" s="47" t="s">
        <v>18</v>
      </c>
      <c r="H11" s="47" t="s">
        <v>19</v>
      </c>
      <c r="I11" s="47" t="s">
        <v>133</v>
      </c>
      <c r="J11" s="47" t="s">
        <v>21</v>
      </c>
      <c r="K11" s="47" t="s">
        <v>134</v>
      </c>
      <c r="L11" s="47" t="s">
        <v>23</v>
      </c>
      <c r="M11" s="47" t="s">
        <v>24</v>
      </c>
      <c r="N11" s="47" t="s">
        <v>2</v>
      </c>
      <c r="O11" s="48" t="s">
        <v>135</v>
      </c>
      <c r="Q11" s="274" t="s">
        <v>136</v>
      </c>
      <c r="R11" s="275"/>
      <c r="S11" s="274" t="s">
        <v>137</v>
      </c>
      <c r="T11" s="276"/>
    </row>
    <row r="12" spans="1:23" ht="19.5" customHeight="1" thickTop="1">
      <c r="A12" s="41"/>
      <c r="B12" s="44"/>
      <c r="C12" s="44"/>
      <c r="D12" s="42"/>
      <c r="E12" s="162" t="s">
        <v>27</v>
      </c>
      <c r="F12" s="24" t="s">
        <v>127</v>
      </c>
      <c r="G12" s="25">
        <f>+I12*2+J12*1</f>
        <v>6</v>
      </c>
      <c r="H12" s="25">
        <v>3</v>
      </c>
      <c r="I12" s="25">
        <v>3</v>
      </c>
      <c r="J12" s="25">
        <v>0</v>
      </c>
      <c r="K12" s="25">
        <v>0</v>
      </c>
      <c r="L12" s="25">
        <f>SUMIF(D$4:D$9,F12,G$4:G$9)+SUMIF(F$4:F$9,F12,H$4:H$9)</f>
        <v>36</v>
      </c>
      <c r="M12" s="25">
        <f>SUMIF(D$4:D$9,F12,H$4:H$9)+SUMIF(F$4:F$9,F12,G$4:G$9)</f>
        <v>2</v>
      </c>
      <c r="N12" s="25">
        <f>SUMIF(D$4:D$9,F12,I$4:I$9)+SUMIF(F$4:F$9,F12,J$4:J$9)</f>
        <v>14</v>
      </c>
      <c r="O12" s="26">
        <v>25</v>
      </c>
      <c r="Q12" s="25">
        <f>SUMIF(D$4:D$9,F12,Q$4:Q$9)+SUMIF(F$4:F$9,F12,R$4:R$9)</f>
        <v>12</v>
      </c>
      <c r="R12" s="163">
        <f>+M12/Q12</f>
        <v>0.16666666666666666</v>
      </c>
      <c r="S12" s="25">
        <f>SUMIF(D$4:D$9,F12,S$4:S$9)+SUMIF(F$4:F$9,F12,T$4:T$9)</f>
        <v>12</v>
      </c>
      <c r="T12" s="163">
        <f>+L12/S12</f>
        <v>3</v>
      </c>
      <c r="W12" s="164"/>
    </row>
    <row r="13" spans="1:23" ht="19.5" customHeight="1">
      <c r="A13" s="41"/>
      <c r="B13" s="44"/>
      <c r="C13" s="44"/>
      <c r="D13" s="189" t="s">
        <v>152</v>
      </c>
      <c r="E13" s="165" t="s">
        <v>28</v>
      </c>
      <c r="F13" s="29" t="s">
        <v>128</v>
      </c>
      <c r="G13" s="14">
        <f>+I13*2+J13*1</f>
        <v>2</v>
      </c>
      <c r="H13" s="14">
        <v>3</v>
      </c>
      <c r="I13" s="14">
        <v>1</v>
      </c>
      <c r="J13" s="14">
        <v>0</v>
      </c>
      <c r="K13" s="14">
        <v>2</v>
      </c>
      <c r="L13" s="14">
        <f>SUMIF(D$4:D$9,F13,G$4:G$9)+SUMIF(F$4:F$9,F13,H$4:H$9)</f>
        <v>17</v>
      </c>
      <c r="M13" s="14">
        <f>SUMIF(D$4:D$9,F13,H$4:H$9)+SUMIF(F$4:F$9,F13,G$4:G$9)</f>
        <v>21</v>
      </c>
      <c r="N13" s="14">
        <f>SUMIF(D$4:D$9,F13,I$4:I$9)+SUMIF(F$4:F$9,F13,J$4:J$9)</f>
        <v>9</v>
      </c>
      <c r="O13" s="15">
        <v>11</v>
      </c>
      <c r="Q13" s="14">
        <f>SUMIF(D$4:D$9,F13,Q$4:Q$9)+SUMIF(F$4:F$9,F13,R$4:R$9)</f>
        <v>11</v>
      </c>
      <c r="R13" s="163">
        <f>+M13/Q13</f>
        <v>1.9090909090909092</v>
      </c>
      <c r="S13" s="14">
        <f>SUMIF(D$4:D$9,F13,S$4:S$9)+SUMIF(F$4:F$9,F13,T$4:T$9)</f>
        <v>12</v>
      </c>
      <c r="T13" s="163">
        <f>+L13/S13</f>
        <v>1.4166666666666667</v>
      </c>
      <c r="W13" s="164"/>
    </row>
    <row r="14" spans="1:23" ht="19.5" customHeight="1">
      <c r="A14" s="41"/>
      <c r="B14" s="44"/>
      <c r="C14" s="44"/>
      <c r="D14" s="189" t="s">
        <v>152</v>
      </c>
      <c r="E14" s="165" t="s">
        <v>29</v>
      </c>
      <c r="F14" s="12" t="s">
        <v>148</v>
      </c>
      <c r="G14" s="14">
        <f>+I14*2+J14*1</f>
        <v>2</v>
      </c>
      <c r="H14" s="14">
        <v>3</v>
      </c>
      <c r="I14" s="14">
        <v>1</v>
      </c>
      <c r="J14" s="14">
        <v>0</v>
      </c>
      <c r="K14" s="14">
        <v>2</v>
      </c>
      <c r="L14" s="14">
        <f>SUMIF(D$4:D$9,F14,G$4:G$9)+SUMIF(F$4:F$9,F14,H$4:H$9)</f>
        <v>19</v>
      </c>
      <c r="M14" s="14">
        <f>SUMIF(D$4:D$9,F14,H$4:H$9)+SUMIF(F$4:F$9,F14,G$4:G$9)</f>
        <v>31</v>
      </c>
      <c r="N14" s="14">
        <f>SUMIF(D$4:D$9,F14,I$4:I$9)+SUMIF(F$4:F$9,F14,J$4:J$9)</f>
        <v>12</v>
      </c>
      <c r="O14" s="15">
        <v>11</v>
      </c>
      <c r="Q14" s="14">
        <f>SUMIF(D$4:D$9,F14,Q$4:Q$9)+SUMIF(F$4:F$9,F14,R$4:R$9)</f>
        <v>11</v>
      </c>
      <c r="R14" s="163">
        <f>+M14/Q14</f>
        <v>2.8181818181818183</v>
      </c>
      <c r="S14" s="14">
        <f>SUMIF(D$4:D$9,F14,S$4:S$9)+SUMIF(F$4:F$9,F14,T$4:T$9)</f>
        <v>11</v>
      </c>
      <c r="T14" s="163">
        <f>+L14/S14</f>
        <v>1.7272727272727273</v>
      </c>
      <c r="W14" s="164"/>
    </row>
    <row r="15" spans="1:23" ht="19.5" customHeight="1" thickBot="1">
      <c r="A15" s="41"/>
      <c r="B15" s="44"/>
      <c r="C15" s="44"/>
      <c r="D15" s="189" t="s">
        <v>152</v>
      </c>
      <c r="E15" s="168" t="s">
        <v>30</v>
      </c>
      <c r="F15" s="161" t="s">
        <v>90</v>
      </c>
      <c r="G15" s="39">
        <f>+I15*2+J15*1</f>
        <v>2</v>
      </c>
      <c r="H15" s="39">
        <v>3</v>
      </c>
      <c r="I15" s="39">
        <v>1</v>
      </c>
      <c r="J15" s="39">
        <v>0</v>
      </c>
      <c r="K15" s="39">
        <v>2</v>
      </c>
      <c r="L15" s="39">
        <f>SUMIF(D$4:D$9,F15,G$4:G$9)+SUMIF(F$4:F$9,F15,H$4:H$9)</f>
        <v>18</v>
      </c>
      <c r="M15" s="39">
        <f>SUMIF(D$4:D$9,F15,H$4:H$9)+SUMIF(F$4:F$9,F15,G$4:G$9)</f>
        <v>36</v>
      </c>
      <c r="N15" s="39">
        <f>SUMIF(D$4:D$9,F15,I$4:I$9)+SUMIF(F$4:F$9,F15,J$4:J$9)</f>
        <v>9</v>
      </c>
      <c r="O15" s="40">
        <v>11</v>
      </c>
      <c r="Q15" s="39">
        <f>SUMIF(D$4:D$9,F15,Q$4:Q$9)+SUMIF(F$4:F$9,F15,R$4:R$9)</f>
        <v>12</v>
      </c>
      <c r="R15" s="163">
        <f>+M15/Q15</f>
        <v>3</v>
      </c>
      <c r="S15" s="39">
        <f>SUMIF(D$4:D$9,F15,S$4:S$9)+SUMIF(F$4:F$9,F15,T$4:T$9)</f>
        <v>11</v>
      </c>
      <c r="T15" s="163">
        <f>+L15/S15</f>
        <v>1.6363636363636365</v>
      </c>
      <c r="W15" s="164"/>
    </row>
    <row r="16" spans="1:19" ht="19.5" customHeight="1">
      <c r="A16" s="41"/>
      <c r="B16" s="44"/>
      <c r="C16" s="44"/>
      <c r="L16" s="43">
        <f>SUM(L12:L15)</f>
        <v>90</v>
      </c>
      <c r="M16" s="43">
        <f>SUM(M12:M15)</f>
        <v>90</v>
      </c>
      <c r="P16" s="3"/>
      <c r="Q16" s="3">
        <f>SUM(Q12:Q15)</f>
        <v>46</v>
      </c>
      <c r="S16" s="3">
        <f>SUM(S12:S15)</f>
        <v>46</v>
      </c>
    </row>
    <row r="17" spans="1:12" ht="19.5" customHeight="1">
      <c r="A17" s="41"/>
      <c r="B17" s="44"/>
      <c r="C17" s="44"/>
      <c r="L17" s="43"/>
    </row>
    <row r="18" spans="1:21" ht="19.5" customHeight="1">
      <c r="A18" s="41"/>
      <c r="B18" s="72"/>
      <c r="C18" s="72"/>
      <c r="K18" s="43"/>
      <c r="L18" s="43"/>
      <c r="P18" s="3"/>
      <c r="Q18" s="3"/>
      <c r="S18" s="169"/>
      <c r="T18" s="169"/>
      <c r="U18" s="169"/>
    </row>
    <row r="19" spans="1:5" ht="19.5" customHeight="1" thickBot="1">
      <c r="A19" s="41"/>
      <c r="B19" s="72"/>
      <c r="C19" s="72"/>
      <c r="E19" s="72"/>
    </row>
    <row r="20" spans="1:20" ht="19.5" customHeight="1" thickBot="1">
      <c r="A20" s="332" t="s">
        <v>32</v>
      </c>
      <c r="B20" s="280"/>
      <c r="C20" s="280"/>
      <c r="D20" s="280"/>
      <c r="E20" s="280"/>
      <c r="F20" s="280"/>
      <c r="G20" s="280"/>
      <c r="H20" s="281"/>
      <c r="I20" s="282" t="s">
        <v>3</v>
      </c>
      <c r="J20" s="283"/>
      <c r="K20" s="284"/>
      <c r="L20" s="285" t="s">
        <v>4</v>
      </c>
      <c r="M20" s="286"/>
      <c r="N20" s="287"/>
      <c r="O20" s="41"/>
      <c r="P20" s="288" t="s">
        <v>33</v>
      </c>
      <c r="Q20" s="289"/>
      <c r="R20" s="289"/>
      <c r="S20" s="289"/>
      <c r="T20" s="290"/>
    </row>
    <row r="21" spans="1:20" ht="19.5" customHeight="1" thickBot="1" thickTop="1">
      <c r="A21" s="170" t="s">
        <v>13</v>
      </c>
      <c r="B21" s="171">
        <v>0.71875</v>
      </c>
      <c r="C21" s="172">
        <f>+B21+90/1440</f>
        <v>0.78125</v>
      </c>
      <c r="D21" s="173" t="str">
        <f>+F13</f>
        <v>Old Parma Softball</v>
      </c>
      <c r="E21" s="174"/>
      <c r="F21" s="173" t="str">
        <f>+F14</f>
        <v>Thunders Castellana</v>
      </c>
      <c r="G21" s="47">
        <v>1</v>
      </c>
      <c r="H21" s="48">
        <v>8</v>
      </c>
      <c r="I21" s="421" t="s">
        <v>153</v>
      </c>
      <c r="J21" s="422"/>
      <c r="K21" s="422"/>
      <c r="L21" s="422" t="s">
        <v>154</v>
      </c>
      <c r="M21" s="422"/>
      <c r="N21" s="423"/>
      <c r="O21" s="41"/>
      <c r="P21" s="59">
        <v>1</v>
      </c>
      <c r="Q21" s="291" t="str">
        <f>+D25</f>
        <v>Bollate Softball</v>
      </c>
      <c r="R21" s="292"/>
      <c r="S21" s="292"/>
      <c r="T21" s="293"/>
    </row>
    <row r="22" spans="1:20" ht="19.5" customHeight="1" thickBot="1" thickTop="1">
      <c r="A22" s="175" t="s">
        <v>15</v>
      </c>
      <c r="B22" s="160">
        <v>0.34375</v>
      </c>
      <c r="C22" s="160">
        <f>+B22+90/1440</f>
        <v>0.40625</v>
      </c>
      <c r="D22" s="176" t="str">
        <f>+F12</f>
        <v>Bollate Softball</v>
      </c>
      <c r="E22" s="177"/>
      <c r="F22" s="176" t="str">
        <f>+F15</f>
        <v>San Martino Junior</v>
      </c>
      <c r="G22" s="178">
        <v>9</v>
      </c>
      <c r="H22" s="179">
        <v>2</v>
      </c>
      <c r="I22" s="415" t="s">
        <v>155</v>
      </c>
      <c r="J22" s="416"/>
      <c r="K22" s="416"/>
      <c r="L22" s="416" t="s">
        <v>154</v>
      </c>
      <c r="M22" s="416"/>
      <c r="N22" s="417"/>
      <c r="O22" s="41"/>
      <c r="P22" s="61">
        <f>+P21+1</f>
        <v>2</v>
      </c>
      <c r="Q22" s="262" t="str">
        <f>+F25</f>
        <v>Thunders Castellana</v>
      </c>
      <c r="R22" s="263"/>
      <c r="S22" s="263"/>
      <c r="T22" s="264"/>
    </row>
    <row r="23" spans="1:20" ht="19.5" customHeight="1" thickBot="1">
      <c r="A23" s="180"/>
      <c r="B23" s="418" t="s">
        <v>34</v>
      </c>
      <c r="C23" s="419"/>
      <c r="D23" s="419"/>
      <c r="E23" s="419"/>
      <c r="F23" s="419"/>
      <c r="G23" s="419"/>
      <c r="H23" s="420"/>
      <c r="I23" s="181"/>
      <c r="J23" s="182"/>
      <c r="K23" s="182"/>
      <c r="L23" s="182"/>
      <c r="M23" s="182"/>
      <c r="N23" s="190"/>
      <c r="O23" s="41"/>
      <c r="P23" s="61">
        <f>+P22+1</f>
        <v>3</v>
      </c>
      <c r="Q23" s="262" t="str">
        <f>+F24</f>
        <v>Old Parma Softball</v>
      </c>
      <c r="R23" s="263"/>
      <c r="S23" s="263"/>
      <c r="T23" s="264"/>
    </row>
    <row r="24" spans="1:20" s="67" customFormat="1" ht="19.5" customHeight="1" thickBot="1">
      <c r="A24" s="185" t="s">
        <v>15</v>
      </c>
      <c r="B24" s="171">
        <v>0.6458333333333334</v>
      </c>
      <c r="C24" s="172">
        <f>+B24+90/1440</f>
        <v>0.7083333333333334</v>
      </c>
      <c r="D24" s="173" t="str">
        <f>+F22</f>
        <v>San Martino Junior</v>
      </c>
      <c r="E24" s="174"/>
      <c r="F24" s="173" t="str">
        <f>+D21</f>
        <v>Old Parma Softball</v>
      </c>
      <c r="G24" s="47">
        <v>3</v>
      </c>
      <c r="H24" s="48">
        <v>13</v>
      </c>
      <c r="I24" s="421" t="s">
        <v>156</v>
      </c>
      <c r="J24" s="422"/>
      <c r="K24" s="422"/>
      <c r="L24" s="422" t="s">
        <v>154</v>
      </c>
      <c r="M24" s="422"/>
      <c r="N24" s="423"/>
      <c r="O24" s="186"/>
      <c r="P24" s="71">
        <f>+P23+1</f>
        <v>4</v>
      </c>
      <c r="Q24" s="271" t="str">
        <f>+D24</f>
        <v>San Martino Junior</v>
      </c>
      <c r="R24" s="272"/>
      <c r="S24" s="272"/>
      <c r="T24" s="273"/>
    </row>
    <row r="25" spans="1:14" s="67" customFormat="1" ht="19.5" customHeight="1" thickBot="1" thickTop="1">
      <c r="A25" s="175" t="s">
        <v>16</v>
      </c>
      <c r="B25" s="160">
        <v>0.5</v>
      </c>
      <c r="C25" s="160">
        <f>+B25+120/1440</f>
        <v>0.5833333333333334</v>
      </c>
      <c r="D25" s="176" t="str">
        <f>+D22</f>
        <v>Bollate Softball</v>
      </c>
      <c r="E25" s="177"/>
      <c r="F25" s="176" t="str">
        <f>+F21</f>
        <v>Thunders Castellana</v>
      </c>
      <c r="G25" s="178">
        <v>6</v>
      </c>
      <c r="H25" s="179">
        <v>0</v>
      </c>
      <c r="I25" s="412" t="s">
        <v>157</v>
      </c>
      <c r="J25" s="413"/>
      <c r="K25" s="413"/>
      <c r="L25" s="413" t="s">
        <v>143</v>
      </c>
      <c r="M25" s="413"/>
      <c r="N25" s="414"/>
    </row>
    <row r="26" spans="7:14" s="67" customFormat="1" ht="19.5" customHeight="1">
      <c r="G26" s="73"/>
      <c r="H26" s="73"/>
      <c r="I26" s="73"/>
      <c r="J26" s="73"/>
      <c r="K26" s="73"/>
      <c r="L26" s="73"/>
      <c r="M26" s="73"/>
      <c r="N26" s="73"/>
    </row>
    <row r="27" spans="7:14" s="67" customFormat="1" ht="19.5" customHeight="1">
      <c r="G27" s="73"/>
      <c r="H27" s="73"/>
      <c r="I27" s="73"/>
      <c r="J27" s="73"/>
      <c r="K27" s="73"/>
      <c r="L27" s="73"/>
      <c r="M27" s="73"/>
      <c r="N27" s="73"/>
    </row>
    <row r="28" spans="9:14" s="67" customFormat="1" ht="15" customHeight="1">
      <c r="I28" s="73"/>
      <c r="J28" s="73"/>
      <c r="K28" s="73"/>
      <c r="L28" s="73"/>
      <c r="M28" s="73"/>
      <c r="N28" s="73"/>
    </row>
    <row r="29" spans="7:14" s="67" customFormat="1" ht="15" customHeight="1">
      <c r="G29" s="73"/>
      <c r="H29" s="73"/>
      <c r="I29" s="73"/>
      <c r="J29" s="73"/>
      <c r="K29" s="73"/>
      <c r="L29" s="73"/>
      <c r="M29" s="73"/>
      <c r="N29" s="73"/>
    </row>
    <row r="30" spans="9:14" s="67" customFormat="1" ht="15" customHeight="1">
      <c r="I30" s="73"/>
      <c r="J30" s="73"/>
      <c r="K30" s="73"/>
      <c r="L30" s="73"/>
      <c r="M30" s="73"/>
      <c r="N30" s="73"/>
    </row>
    <row r="31" spans="7:14" s="67" customFormat="1" ht="15" customHeight="1">
      <c r="G31" s="73"/>
      <c r="H31" s="73"/>
      <c r="I31" s="73"/>
      <c r="J31" s="73"/>
      <c r="K31" s="73"/>
      <c r="L31" s="73"/>
      <c r="M31" s="73"/>
      <c r="N31" s="7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mergeCells count="41">
    <mergeCell ref="A1:V1"/>
    <mergeCell ref="U2:V2"/>
    <mergeCell ref="A3:H3"/>
    <mergeCell ref="I3:J3"/>
    <mergeCell ref="K3:M3"/>
    <mergeCell ref="N3:P3"/>
    <mergeCell ref="Q3:R3"/>
    <mergeCell ref="S3:T3"/>
    <mergeCell ref="A4:A5"/>
    <mergeCell ref="K4:M4"/>
    <mergeCell ref="N4:P4"/>
    <mergeCell ref="K5:M5"/>
    <mergeCell ref="N5:P5"/>
    <mergeCell ref="A6:A8"/>
    <mergeCell ref="K6:M6"/>
    <mergeCell ref="N6:P6"/>
    <mergeCell ref="K7:M7"/>
    <mergeCell ref="N7:P7"/>
    <mergeCell ref="K8:M8"/>
    <mergeCell ref="N8:P8"/>
    <mergeCell ref="K9:M9"/>
    <mergeCell ref="N9:P9"/>
    <mergeCell ref="Q11:R11"/>
    <mergeCell ref="S11:T11"/>
    <mergeCell ref="A20:H20"/>
    <mergeCell ref="I20:K20"/>
    <mergeCell ref="L20:N20"/>
    <mergeCell ref="P20:T20"/>
    <mergeCell ref="I21:K21"/>
    <mergeCell ref="L21:N21"/>
    <mergeCell ref="Q21:T21"/>
    <mergeCell ref="I25:K25"/>
    <mergeCell ref="L25:N25"/>
    <mergeCell ref="I22:K22"/>
    <mergeCell ref="L22:N22"/>
    <mergeCell ref="Q22:T22"/>
    <mergeCell ref="B23:H23"/>
    <mergeCell ref="Q23:T23"/>
    <mergeCell ref="I24:K24"/>
    <mergeCell ref="L24:N24"/>
    <mergeCell ref="Q24:T24"/>
  </mergeCells>
  <printOptions horizontalCentered="1"/>
  <pageMargins left="0.3937007874015748" right="0.31496062992125984" top="0.7874015748031497" bottom="0.8661417322834646" header="0.2362204724409449" footer="0.2755905511811024"/>
  <pageSetup cellComments="asDisplayed" fitToHeight="1" fitToWidth="1" horizontalDpi="300" verticalDpi="300" orientation="landscape" paperSize="9" scale="72" r:id="rId1"/>
  <headerFooter alignWithMargins="0">
    <oddHeader>&amp;L&amp;"Times New Roman,Grassetto"San Martino Junior Baseball &amp; Softball
&amp;C&amp;"Times New Roman,Grassetto"&amp;28 7° Torneo Softball San Martino Junior 2012&amp;R&amp;"Times New Roman,Grassetto"&amp;D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70" zoomScaleNormal="70" workbookViewId="0" topLeftCell="A1">
      <selection activeCell="D15" sqref="D15"/>
    </sheetView>
  </sheetViews>
  <sheetFormatPr defaultColWidth="9.140625" defaultRowHeight="15"/>
  <cols>
    <col min="1" max="1" width="4.7109375" style="205" customWidth="1"/>
    <col min="2" max="2" width="30.7109375" style="205" customWidth="1"/>
    <col min="3" max="3" width="35.7109375" style="205" customWidth="1"/>
    <col min="4" max="4" width="5.7109375" style="205" customWidth="1"/>
    <col min="5" max="21" width="4.7109375" style="205" customWidth="1"/>
    <col min="22" max="22" width="6.7109375" style="205" customWidth="1"/>
    <col min="23" max="16384" width="9.140625" style="205" customWidth="1"/>
  </cols>
  <sheetData>
    <row r="1" spans="1:22" ht="16.5" thickBot="1">
      <c r="A1" s="230"/>
      <c r="B1" s="227" t="s">
        <v>35</v>
      </c>
      <c r="C1" s="229" t="s">
        <v>84</v>
      </c>
      <c r="D1" s="228">
        <v>5</v>
      </c>
      <c r="E1" s="229" t="s">
        <v>85</v>
      </c>
      <c r="F1" s="228"/>
      <c r="G1" s="228"/>
      <c r="H1" s="228"/>
      <c r="I1" s="228"/>
      <c r="J1" s="228"/>
      <c r="K1" s="228"/>
      <c r="L1" s="228"/>
      <c r="M1" s="227"/>
      <c r="N1" s="227"/>
      <c r="O1" s="227"/>
      <c r="P1" s="227"/>
      <c r="Q1" s="227"/>
      <c r="R1" s="227" t="s">
        <v>36</v>
      </c>
      <c r="S1" s="411">
        <f ca="1">TODAY()</f>
        <v>41099</v>
      </c>
      <c r="T1" s="411"/>
      <c r="U1" s="411"/>
      <c r="V1" s="226"/>
    </row>
    <row r="2" spans="1:22" ht="15.75" thickTop="1">
      <c r="A2" s="239" t="s">
        <v>37</v>
      </c>
      <c r="B2" s="238" t="s">
        <v>38</v>
      </c>
      <c r="C2" s="237"/>
      <c r="D2" s="236" t="s">
        <v>39</v>
      </c>
      <c r="E2" s="235" t="s">
        <v>40</v>
      </c>
      <c r="F2" s="235" t="s">
        <v>41</v>
      </c>
      <c r="G2" s="235" t="s">
        <v>42</v>
      </c>
      <c r="H2" s="235" t="s">
        <v>43</v>
      </c>
      <c r="I2" s="235" t="s">
        <v>44</v>
      </c>
      <c r="J2" s="235" t="s">
        <v>45</v>
      </c>
      <c r="K2" s="235" t="s">
        <v>46</v>
      </c>
      <c r="L2" s="235" t="s">
        <v>47</v>
      </c>
      <c r="M2" s="235" t="s">
        <v>48</v>
      </c>
      <c r="N2" s="235" t="s">
        <v>49</v>
      </c>
      <c r="O2" s="235" t="s">
        <v>50</v>
      </c>
      <c r="P2" s="235" t="s">
        <v>51</v>
      </c>
      <c r="Q2" s="235" t="s">
        <v>52</v>
      </c>
      <c r="R2" s="235" t="s">
        <v>53</v>
      </c>
      <c r="S2" s="235" t="s">
        <v>54</v>
      </c>
      <c r="T2" s="222" t="s">
        <v>55</v>
      </c>
      <c r="U2" s="234" t="s">
        <v>56</v>
      </c>
      <c r="V2" s="233" t="s">
        <v>57</v>
      </c>
    </row>
    <row r="3" spans="1:22" s="95" customFormat="1" ht="20.25">
      <c r="A3" s="89">
        <v>2</v>
      </c>
      <c r="B3" s="90" t="s">
        <v>238</v>
      </c>
      <c r="C3" s="91" t="s">
        <v>171</v>
      </c>
      <c r="D3" s="92">
        <v>20</v>
      </c>
      <c r="E3" s="92">
        <v>17</v>
      </c>
      <c r="F3" s="92">
        <v>8</v>
      </c>
      <c r="G3" s="92">
        <v>11</v>
      </c>
      <c r="H3" s="92">
        <v>1</v>
      </c>
      <c r="I3" s="92">
        <v>0</v>
      </c>
      <c r="J3" s="92">
        <v>0</v>
      </c>
      <c r="K3" s="92">
        <v>0</v>
      </c>
      <c r="L3" s="92">
        <v>1</v>
      </c>
      <c r="M3" s="92">
        <v>1</v>
      </c>
      <c r="N3" s="92">
        <v>1</v>
      </c>
      <c r="O3" s="92">
        <v>0</v>
      </c>
      <c r="P3" s="92">
        <v>0</v>
      </c>
      <c r="Q3" s="92">
        <v>0</v>
      </c>
      <c r="R3" s="92">
        <v>8</v>
      </c>
      <c r="S3" s="92">
        <v>0</v>
      </c>
      <c r="T3" s="92">
        <v>2</v>
      </c>
      <c r="U3" s="93">
        <v>6</v>
      </c>
      <c r="V3" s="94">
        <f aca="true" t="shared" si="0" ref="V3:V12">IF(E3&gt;=1,1000*G3/E3,0)</f>
        <v>647.0588235294117</v>
      </c>
    </row>
    <row r="4" spans="1:22" s="102" customFormat="1" ht="18">
      <c r="A4" s="96" t="s">
        <v>239</v>
      </c>
      <c r="B4" s="97" t="s">
        <v>240</v>
      </c>
      <c r="C4" s="98" t="s">
        <v>90</v>
      </c>
      <c r="D4" s="99">
        <v>16</v>
      </c>
      <c r="E4" s="99">
        <v>15</v>
      </c>
      <c r="F4" s="99">
        <v>6</v>
      </c>
      <c r="G4" s="99">
        <v>9</v>
      </c>
      <c r="H4" s="99">
        <v>1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1</v>
      </c>
      <c r="O4" s="99">
        <v>0</v>
      </c>
      <c r="P4" s="99">
        <v>0</v>
      </c>
      <c r="Q4" s="99">
        <v>0</v>
      </c>
      <c r="R4" s="99">
        <v>3</v>
      </c>
      <c r="S4" s="99">
        <v>0</v>
      </c>
      <c r="T4" s="99">
        <v>1</v>
      </c>
      <c r="U4" s="100">
        <v>3</v>
      </c>
      <c r="V4" s="101">
        <f t="shared" si="0"/>
        <v>600</v>
      </c>
    </row>
    <row r="5" spans="1:22" s="102" customFormat="1" ht="18">
      <c r="A5" s="96">
        <v>12</v>
      </c>
      <c r="B5" s="97" t="s">
        <v>241</v>
      </c>
      <c r="C5" s="98" t="s">
        <v>171</v>
      </c>
      <c r="D5" s="99">
        <v>7</v>
      </c>
      <c r="E5" s="99">
        <v>5</v>
      </c>
      <c r="F5" s="99">
        <v>1</v>
      </c>
      <c r="G5" s="99">
        <v>3</v>
      </c>
      <c r="H5" s="99">
        <v>1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99">
        <v>2</v>
      </c>
      <c r="O5" s="99">
        <v>0</v>
      </c>
      <c r="P5" s="99">
        <v>0</v>
      </c>
      <c r="Q5" s="99">
        <v>0</v>
      </c>
      <c r="R5" s="99">
        <v>1</v>
      </c>
      <c r="S5" s="99">
        <v>0</v>
      </c>
      <c r="T5" s="99">
        <v>0</v>
      </c>
      <c r="U5" s="100">
        <v>2</v>
      </c>
      <c r="V5" s="101">
        <f t="shared" si="0"/>
        <v>600</v>
      </c>
    </row>
    <row r="6" spans="1:22" ht="15">
      <c r="A6" s="218">
        <v>9</v>
      </c>
      <c r="B6" s="217" t="s">
        <v>242</v>
      </c>
      <c r="C6" s="216" t="s">
        <v>173</v>
      </c>
      <c r="D6" s="214">
        <v>5</v>
      </c>
      <c r="E6" s="214">
        <v>5</v>
      </c>
      <c r="F6" s="214">
        <v>1</v>
      </c>
      <c r="G6" s="214">
        <v>3</v>
      </c>
      <c r="H6" s="214">
        <v>0</v>
      </c>
      <c r="I6" s="214">
        <v>1</v>
      </c>
      <c r="J6" s="214">
        <v>0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2</v>
      </c>
      <c r="U6" s="213">
        <v>0</v>
      </c>
      <c r="V6" s="232">
        <f t="shared" si="0"/>
        <v>600</v>
      </c>
    </row>
    <row r="7" spans="1:22" ht="15">
      <c r="A7" s="218">
        <v>57</v>
      </c>
      <c r="B7" s="217" t="s">
        <v>243</v>
      </c>
      <c r="C7" s="216" t="s">
        <v>172</v>
      </c>
      <c r="D7" s="214">
        <v>9</v>
      </c>
      <c r="E7" s="214">
        <v>7</v>
      </c>
      <c r="F7" s="214">
        <v>3</v>
      </c>
      <c r="G7" s="214">
        <v>4</v>
      </c>
      <c r="H7" s="214">
        <v>2</v>
      </c>
      <c r="I7" s="214">
        <v>1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  <c r="P7" s="214">
        <v>2</v>
      </c>
      <c r="Q7" s="214">
        <v>0</v>
      </c>
      <c r="R7" s="214">
        <v>4</v>
      </c>
      <c r="S7" s="214">
        <v>0</v>
      </c>
      <c r="T7" s="214">
        <v>0</v>
      </c>
      <c r="U7" s="213">
        <v>2</v>
      </c>
      <c r="V7" s="232">
        <f t="shared" si="0"/>
        <v>571.4285714285714</v>
      </c>
    </row>
    <row r="8" spans="1:22" ht="15">
      <c r="A8" s="218">
        <v>52</v>
      </c>
      <c r="B8" s="217" t="s">
        <v>244</v>
      </c>
      <c r="C8" s="216" t="s">
        <v>173</v>
      </c>
      <c r="D8" s="214">
        <v>7</v>
      </c>
      <c r="E8" s="214">
        <v>7</v>
      </c>
      <c r="F8" s="214">
        <v>3</v>
      </c>
      <c r="G8" s="214">
        <v>4</v>
      </c>
      <c r="H8" s="214">
        <v>1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2</v>
      </c>
      <c r="S8" s="214">
        <v>0</v>
      </c>
      <c r="T8" s="214">
        <v>2</v>
      </c>
      <c r="U8" s="213">
        <v>1</v>
      </c>
      <c r="V8" s="232">
        <f t="shared" si="0"/>
        <v>571.4285714285714</v>
      </c>
    </row>
    <row r="9" spans="1:22" ht="15">
      <c r="A9" s="218">
        <v>4</v>
      </c>
      <c r="B9" s="217" t="s">
        <v>245</v>
      </c>
      <c r="C9" s="216" t="s">
        <v>173</v>
      </c>
      <c r="D9" s="214">
        <v>9</v>
      </c>
      <c r="E9" s="214">
        <v>9</v>
      </c>
      <c r="F9" s="214">
        <v>3</v>
      </c>
      <c r="G9" s="214">
        <v>5</v>
      </c>
      <c r="H9" s="214">
        <v>1</v>
      </c>
      <c r="I9" s="214">
        <v>1</v>
      </c>
      <c r="J9" s="214">
        <v>0</v>
      </c>
      <c r="K9" s="214">
        <v>1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3">
        <v>2</v>
      </c>
      <c r="V9" s="232">
        <f t="shared" si="0"/>
        <v>555.5555555555555</v>
      </c>
    </row>
    <row r="10" spans="1:22" ht="15">
      <c r="A10" s="218">
        <v>22</v>
      </c>
      <c r="B10" s="217" t="s">
        <v>246</v>
      </c>
      <c r="C10" s="216" t="s">
        <v>171</v>
      </c>
      <c r="D10" s="214">
        <v>14</v>
      </c>
      <c r="E10" s="214">
        <v>14</v>
      </c>
      <c r="F10" s="214">
        <v>4</v>
      </c>
      <c r="G10" s="214">
        <v>7</v>
      </c>
      <c r="H10" s="214">
        <v>2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1</v>
      </c>
      <c r="S10" s="214">
        <v>0</v>
      </c>
      <c r="T10" s="214">
        <v>1</v>
      </c>
      <c r="U10" s="213">
        <v>5</v>
      </c>
      <c r="V10" s="232">
        <f t="shared" si="0"/>
        <v>500</v>
      </c>
    </row>
    <row r="11" spans="1:22" ht="15">
      <c r="A11" s="218">
        <v>16</v>
      </c>
      <c r="B11" s="217" t="s">
        <v>247</v>
      </c>
      <c r="C11" s="216" t="s">
        <v>171</v>
      </c>
      <c r="D11" s="214">
        <v>17</v>
      </c>
      <c r="E11" s="214">
        <v>12</v>
      </c>
      <c r="F11" s="214">
        <v>6</v>
      </c>
      <c r="G11" s="214">
        <v>6</v>
      </c>
      <c r="H11" s="214">
        <v>2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5</v>
      </c>
      <c r="O11" s="214">
        <v>1</v>
      </c>
      <c r="P11" s="214">
        <v>0</v>
      </c>
      <c r="Q11" s="214">
        <v>0</v>
      </c>
      <c r="R11" s="214">
        <v>5</v>
      </c>
      <c r="S11" s="214">
        <v>0</v>
      </c>
      <c r="T11" s="214">
        <v>4</v>
      </c>
      <c r="U11" s="213">
        <v>5</v>
      </c>
      <c r="V11" s="232">
        <f t="shared" si="0"/>
        <v>500</v>
      </c>
    </row>
    <row r="12" spans="1:22" ht="15">
      <c r="A12" s="218">
        <v>10</v>
      </c>
      <c r="B12" s="217" t="s">
        <v>248</v>
      </c>
      <c r="C12" s="216" t="s">
        <v>171</v>
      </c>
      <c r="D12" s="214">
        <v>12</v>
      </c>
      <c r="E12" s="214">
        <v>12</v>
      </c>
      <c r="F12" s="214">
        <v>6</v>
      </c>
      <c r="G12" s="214">
        <v>6</v>
      </c>
      <c r="H12" s="214">
        <v>0</v>
      </c>
      <c r="I12" s="214">
        <v>1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1</v>
      </c>
      <c r="U12" s="213">
        <v>1</v>
      </c>
      <c r="V12" s="232">
        <f t="shared" si="0"/>
        <v>500</v>
      </c>
    </row>
    <row r="13" spans="1:22" ht="15.75" thickBot="1">
      <c r="A13" s="211"/>
      <c r="B13" s="210"/>
      <c r="C13" s="209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7"/>
      <c r="V13" s="231"/>
    </row>
    <row r="14" ht="15.75" thickBot="1"/>
    <row r="15" spans="1:22" ht="16.5" thickBot="1">
      <c r="A15" s="230"/>
      <c r="B15" s="227" t="s">
        <v>58</v>
      </c>
      <c r="C15" s="228" t="s">
        <v>100</v>
      </c>
      <c r="D15" s="228">
        <v>5</v>
      </c>
      <c r="E15" s="229" t="s">
        <v>85</v>
      </c>
      <c r="F15" s="228"/>
      <c r="G15" s="228"/>
      <c r="H15" s="228"/>
      <c r="I15" s="228"/>
      <c r="J15" s="228"/>
      <c r="K15" s="228"/>
      <c r="L15" s="228"/>
      <c r="M15" s="227"/>
      <c r="N15" s="227"/>
      <c r="O15" s="227"/>
      <c r="P15" s="227"/>
      <c r="Q15" s="227"/>
      <c r="R15" s="227" t="s">
        <v>36</v>
      </c>
      <c r="S15" s="411">
        <f ca="1">TODAY()</f>
        <v>41099</v>
      </c>
      <c r="T15" s="411"/>
      <c r="U15" s="411"/>
      <c r="V15" s="226"/>
    </row>
    <row r="16" spans="1:22" ht="15.75" thickTop="1">
      <c r="A16" s="225" t="s">
        <v>37</v>
      </c>
      <c r="B16" s="224" t="s">
        <v>38</v>
      </c>
      <c r="C16" s="223"/>
      <c r="D16" s="222" t="s">
        <v>59</v>
      </c>
      <c r="E16" s="221" t="s">
        <v>60</v>
      </c>
      <c r="F16" s="221" t="s">
        <v>61</v>
      </c>
      <c r="G16" s="221" t="s">
        <v>41</v>
      </c>
      <c r="H16" s="221" t="s">
        <v>62</v>
      </c>
      <c r="I16" s="221" t="s">
        <v>42</v>
      </c>
      <c r="J16" s="221" t="s">
        <v>43</v>
      </c>
      <c r="K16" s="221" t="s">
        <v>44</v>
      </c>
      <c r="L16" s="221" t="s">
        <v>45</v>
      </c>
      <c r="M16" s="221" t="s">
        <v>47</v>
      </c>
      <c r="N16" s="221" t="s">
        <v>48</v>
      </c>
      <c r="O16" s="221" t="s">
        <v>49</v>
      </c>
      <c r="P16" s="221" t="s">
        <v>50</v>
      </c>
      <c r="Q16" s="221" t="s">
        <v>51</v>
      </c>
      <c r="R16" s="221" t="s">
        <v>52</v>
      </c>
      <c r="S16" s="221" t="s">
        <v>55</v>
      </c>
      <c r="T16" s="221" t="s">
        <v>63</v>
      </c>
      <c r="U16" s="220" t="s">
        <v>64</v>
      </c>
      <c r="V16" s="219" t="s">
        <v>65</v>
      </c>
    </row>
    <row r="17" spans="1:22" s="95" customFormat="1" ht="20.25">
      <c r="A17" s="89">
        <v>18</v>
      </c>
      <c r="B17" s="90" t="s">
        <v>227</v>
      </c>
      <c r="C17" s="91" t="s">
        <v>171</v>
      </c>
      <c r="D17" s="122">
        <v>5.333333333333334</v>
      </c>
      <c r="E17" s="92">
        <v>21</v>
      </c>
      <c r="F17" s="92">
        <v>19</v>
      </c>
      <c r="G17" s="92">
        <v>3</v>
      </c>
      <c r="H17" s="92">
        <v>0</v>
      </c>
      <c r="I17" s="92">
        <v>2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1</v>
      </c>
      <c r="P17" s="92">
        <v>0</v>
      </c>
      <c r="Q17" s="92">
        <v>1</v>
      </c>
      <c r="R17" s="92">
        <v>0</v>
      </c>
      <c r="S17" s="92">
        <v>7</v>
      </c>
      <c r="T17" s="92">
        <v>1</v>
      </c>
      <c r="U17" s="93">
        <v>0</v>
      </c>
      <c r="V17" s="123">
        <f aca="true" t="shared" si="1" ref="V17:V27">IF(D17&gt;=1,6*H17/D17,0)</f>
        <v>0</v>
      </c>
    </row>
    <row r="18" spans="1:22" s="102" customFormat="1" ht="18">
      <c r="A18" s="96">
        <v>33</v>
      </c>
      <c r="B18" s="97" t="s">
        <v>228</v>
      </c>
      <c r="C18" s="98" t="s">
        <v>90</v>
      </c>
      <c r="D18" s="124">
        <v>6</v>
      </c>
      <c r="E18" s="99">
        <v>25</v>
      </c>
      <c r="F18" s="99">
        <v>21</v>
      </c>
      <c r="G18" s="99">
        <v>2</v>
      </c>
      <c r="H18" s="99">
        <v>1</v>
      </c>
      <c r="I18" s="99">
        <v>3</v>
      </c>
      <c r="J18" s="99">
        <v>1</v>
      </c>
      <c r="K18" s="99">
        <v>1</v>
      </c>
      <c r="L18" s="99">
        <v>0</v>
      </c>
      <c r="M18" s="99">
        <v>0</v>
      </c>
      <c r="N18" s="99">
        <v>0</v>
      </c>
      <c r="O18" s="99">
        <v>4</v>
      </c>
      <c r="P18" s="99">
        <v>0</v>
      </c>
      <c r="Q18" s="99">
        <v>0</v>
      </c>
      <c r="R18" s="99">
        <v>0</v>
      </c>
      <c r="S18" s="99">
        <v>10</v>
      </c>
      <c r="T18" s="99">
        <v>0</v>
      </c>
      <c r="U18" s="100">
        <v>0</v>
      </c>
      <c r="V18" s="125">
        <f t="shared" si="1"/>
        <v>1</v>
      </c>
    </row>
    <row r="19" spans="1:22" s="102" customFormat="1" ht="18">
      <c r="A19" s="96">
        <v>57</v>
      </c>
      <c r="B19" s="97" t="s">
        <v>229</v>
      </c>
      <c r="C19" s="98" t="s">
        <v>90</v>
      </c>
      <c r="D19" s="124">
        <v>6</v>
      </c>
      <c r="E19" s="99">
        <v>27</v>
      </c>
      <c r="F19" s="99">
        <v>23</v>
      </c>
      <c r="G19" s="99">
        <v>6</v>
      </c>
      <c r="H19" s="99">
        <v>1</v>
      </c>
      <c r="I19" s="99">
        <v>4</v>
      </c>
      <c r="J19" s="99">
        <v>2</v>
      </c>
      <c r="K19" s="99">
        <v>0</v>
      </c>
      <c r="L19" s="99">
        <v>0</v>
      </c>
      <c r="M19" s="99">
        <v>1</v>
      </c>
      <c r="N19" s="99">
        <v>0</v>
      </c>
      <c r="O19" s="99">
        <v>3</v>
      </c>
      <c r="P19" s="99">
        <v>0</v>
      </c>
      <c r="Q19" s="99">
        <v>0</v>
      </c>
      <c r="R19" s="99">
        <v>0</v>
      </c>
      <c r="S19" s="99">
        <v>6</v>
      </c>
      <c r="T19" s="99">
        <v>0</v>
      </c>
      <c r="U19" s="100">
        <v>0</v>
      </c>
      <c r="V19" s="125">
        <f t="shared" si="1"/>
        <v>1</v>
      </c>
    </row>
    <row r="20" spans="1:22" ht="15">
      <c r="A20" s="218">
        <v>5</v>
      </c>
      <c r="B20" s="217" t="s">
        <v>230</v>
      </c>
      <c r="C20" s="216" t="s">
        <v>173</v>
      </c>
      <c r="D20" s="215">
        <v>5</v>
      </c>
      <c r="E20" s="214">
        <v>20</v>
      </c>
      <c r="F20" s="214">
        <v>19</v>
      </c>
      <c r="G20" s="214">
        <v>2</v>
      </c>
      <c r="H20" s="214">
        <v>1</v>
      </c>
      <c r="I20" s="214">
        <v>3</v>
      </c>
      <c r="J20" s="214">
        <v>0</v>
      </c>
      <c r="K20" s="214">
        <v>1</v>
      </c>
      <c r="L20" s="214">
        <v>0</v>
      </c>
      <c r="M20" s="214">
        <v>0</v>
      </c>
      <c r="N20" s="214">
        <v>0</v>
      </c>
      <c r="O20" s="214">
        <v>1</v>
      </c>
      <c r="P20" s="214">
        <v>0</v>
      </c>
      <c r="Q20" s="214">
        <v>0</v>
      </c>
      <c r="R20" s="214">
        <v>0</v>
      </c>
      <c r="S20" s="214">
        <v>7</v>
      </c>
      <c r="T20" s="214">
        <v>0</v>
      </c>
      <c r="U20" s="213">
        <v>0</v>
      </c>
      <c r="V20" s="212">
        <f t="shared" si="1"/>
        <v>1.2</v>
      </c>
    </row>
    <row r="21" spans="1:22" ht="15">
      <c r="A21" s="218">
        <v>31</v>
      </c>
      <c r="B21" s="217" t="s">
        <v>231</v>
      </c>
      <c r="C21" s="216" t="s">
        <v>172</v>
      </c>
      <c r="D21" s="215">
        <v>5.333333333333333</v>
      </c>
      <c r="E21" s="214">
        <v>26</v>
      </c>
      <c r="F21" s="214">
        <v>19</v>
      </c>
      <c r="G21" s="214">
        <v>5</v>
      </c>
      <c r="H21" s="214">
        <v>2</v>
      </c>
      <c r="I21" s="214">
        <v>5</v>
      </c>
      <c r="J21" s="214">
        <v>3</v>
      </c>
      <c r="K21" s="214">
        <v>0</v>
      </c>
      <c r="L21" s="214">
        <v>0</v>
      </c>
      <c r="M21" s="214">
        <v>0</v>
      </c>
      <c r="N21" s="214">
        <v>1</v>
      </c>
      <c r="O21" s="214">
        <v>5</v>
      </c>
      <c r="P21" s="214">
        <v>0</v>
      </c>
      <c r="Q21" s="214">
        <v>0</v>
      </c>
      <c r="R21" s="214">
        <v>0</v>
      </c>
      <c r="S21" s="214">
        <v>1</v>
      </c>
      <c r="T21" s="214">
        <v>0</v>
      </c>
      <c r="U21" s="213">
        <v>0</v>
      </c>
      <c r="V21" s="212">
        <f t="shared" si="1"/>
        <v>2.25</v>
      </c>
    </row>
    <row r="22" spans="1:22" ht="15">
      <c r="A22" s="218">
        <v>9</v>
      </c>
      <c r="B22" s="217" t="s">
        <v>232</v>
      </c>
      <c r="C22" s="216" t="s">
        <v>90</v>
      </c>
      <c r="D22" s="215">
        <v>6.333333333333334</v>
      </c>
      <c r="E22" s="214">
        <v>32</v>
      </c>
      <c r="F22" s="214">
        <v>29</v>
      </c>
      <c r="G22" s="214">
        <v>6</v>
      </c>
      <c r="H22" s="214">
        <v>3</v>
      </c>
      <c r="I22" s="214">
        <v>9</v>
      </c>
      <c r="J22" s="214">
        <v>2</v>
      </c>
      <c r="K22" s="214">
        <v>0</v>
      </c>
      <c r="L22" s="214">
        <v>0</v>
      </c>
      <c r="M22" s="214">
        <v>1</v>
      </c>
      <c r="N22" s="214">
        <v>0</v>
      </c>
      <c r="O22" s="214">
        <v>1</v>
      </c>
      <c r="P22" s="214">
        <v>0</v>
      </c>
      <c r="Q22" s="214">
        <v>1</v>
      </c>
      <c r="R22" s="214">
        <v>0</v>
      </c>
      <c r="S22" s="214">
        <v>9</v>
      </c>
      <c r="T22" s="214">
        <v>2</v>
      </c>
      <c r="U22" s="213">
        <v>0</v>
      </c>
      <c r="V22" s="212">
        <f t="shared" si="1"/>
        <v>2.8421052631578947</v>
      </c>
    </row>
    <row r="23" spans="1:22" ht="15">
      <c r="A23" s="218">
        <v>21</v>
      </c>
      <c r="B23" s="217" t="s">
        <v>233</v>
      </c>
      <c r="C23" s="216" t="s">
        <v>170</v>
      </c>
      <c r="D23" s="215">
        <v>6.666666666666666</v>
      </c>
      <c r="E23" s="214">
        <v>31</v>
      </c>
      <c r="F23" s="214">
        <v>27</v>
      </c>
      <c r="G23" s="214">
        <v>8</v>
      </c>
      <c r="H23" s="214">
        <v>4</v>
      </c>
      <c r="I23" s="214">
        <v>4</v>
      </c>
      <c r="J23" s="214">
        <v>1</v>
      </c>
      <c r="K23" s="214">
        <v>1</v>
      </c>
      <c r="L23" s="214">
        <v>0</v>
      </c>
      <c r="M23" s="214">
        <v>0</v>
      </c>
      <c r="N23" s="214">
        <v>0</v>
      </c>
      <c r="O23" s="214">
        <v>4</v>
      </c>
      <c r="P23" s="214">
        <v>0</v>
      </c>
      <c r="Q23" s="214">
        <v>0</v>
      </c>
      <c r="R23" s="214">
        <v>0</v>
      </c>
      <c r="S23" s="214">
        <v>9</v>
      </c>
      <c r="T23" s="214">
        <v>1</v>
      </c>
      <c r="U23" s="213">
        <v>0</v>
      </c>
      <c r="V23" s="212">
        <f t="shared" si="1"/>
        <v>3.6000000000000005</v>
      </c>
    </row>
    <row r="24" spans="1:22" ht="15">
      <c r="A24" s="218">
        <v>36</v>
      </c>
      <c r="B24" s="217" t="s">
        <v>234</v>
      </c>
      <c r="C24" s="216" t="s">
        <v>170</v>
      </c>
      <c r="D24" s="215">
        <v>6</v>
      </c>
      <c r="E24" s="214">
        <v>40</v>
      </c>
      <c r="F24" s="214">
        <v>36</v>
      </c>
      <c r="G24" s="214">
        <v>15</v>
      </c>
      <c r="H24" s="214">
        <v>11</v>
      </c>
      <c r="I24" s="214">
        <v>18</v>
      </c>
      <c r="J24" s="214">
        <v>4</v>
      </c>
      <c r="K24" s="214">
        <v>1</v>
      </c>
      <c r="L24" s="214">
        <v>0</v>
      </c>
      <c r="M24" s="214">
        <v>0</v>
      </c>
      <c r="N24" s="214">
        <v>1</v>
      </c>
      <c r="O24" s="214">
        <v>3</v>
      </c>
      <c r="P24" s="214">
        <v>0</v>
      </c>
      <c r="Q24" s="214">
        <v>0</v>
      </c>
      <c r="R24" s="214">
        <v>0</v>
      </c>
      <c r="S24" s="214">
        <v>3</v>
      </c>
      <c r="T24" s="214">
        <v>1</v>
      </c>
      <c r="U24" s="213">
        <v>0</v>
      </c>
      <c r="V24" s="212">
        <f t="shared" si="1"/>
        <v>11</v>
      </c>
    </row>
    <row r="25" spans="1:22" ht="15">
      <c r="A25" s="218">
        <v>38</v>
      </c>
      <c r="B25" s="217" t="s">
        <v>235</v>
      </c>
      <c r="C25" s="216" t="s">
        <v>90</v>
      </c>
      <c r="D25" s="215">
        <v>4.666666666666666</v>
      </c>
      <c r="E25" s="214">
        <v>29</v>
      </c>
      <c r="F25" s="214">
        <v>27</v>
      </c>
      <c r="G25" s="214">
        <v>8</v>
      </c>
      <c r="H25" s="214">
        <v>3</v>
      </c>
      <c r="I25" s="214">
        <v>12</v>
      </c>
      <c r="J25" s="214">
        <v>3</v>
      </c>
      <c r="K25" s="214">
        <v>0</v>
      </c>
      <c r="L25" s="214">
        <v>0</v>
      </c>
      <c r="M25" s="214">
        <v>0</v>
      </c>
      <c r="N25" s="214">
        <v>0</v>
      </c>
      <c r="O25" s="214">
        <v>1</v>
      </c>
      <c r="P25" s="214">
        <v>1</v>
      </c>
      <c r="Q25" s="214">
        <v>1</v>
      </c>
      <c r="R25" s="214">
        <v>0</v>
      </c>
      <c r="S25" s="214">
        <v>4</v>
      </c>
      <c r="T25" s="214">
        <v>1</v>
      </c>
      <c r="U25" s="213">
        <v>0</v>
      </c>
      <c r="V25" s="212">
        <f t="shared" si="1"/>
        <v>3.8571428571428577</v>
      </c>
    </row>
    <row r="26" spans="1:22" ht="15">
      <c r="A26" s="218">
        <v>18</v>
      </c>
      <c r="B26" s="217" t="s">
        <v>236</v>
      </c>
      <c r="C26" s="216" t="s">
        <v>170</v>
      </c>
      <c r="D26" s="215">
        <v>4.333333333333334</v>
      </c>
      <c r="E26" s="214">
        <v>22</v>
      </c>
      <c r="F26" s="214">
        <v>18</v>
      </c>
      <c r="G26" s="214">
        <v>10</v>
      </c>
      <c r="H26" s="214">
        <v>6</v>
      </c>
      <c r="I26" s="214">
        <v>9</v>
      </c>
      <c r="J26" s="214">
        <v>3</v>
      </c>
      <c r="K26" s="214">
        <v>1</v>
      </c>
      <c r="L26" s="214">
        <v>0</v>
      </c>
      <c r="M26" s="214">
        <v>1</v>
      </c>
      <c r="N26" s="214">
        <v>0</v>
      </c>
      <c r="O26" s="214">
        <v>2</v>
      </c>
      <c r="P26" s="214">
        <v>0</v>
      </c>
      <c r="Q26" s="214">
        <v>1</v>
      </c>
      <c r="R26" s="214">
        <v>0</v>
      </c>
      <c r="S26" s="214">
        <v>1</v>
      </c>
      <c r="T26" s="214">
        <v>1</v>
      </c>
      <c r="U26" s="213">
        <v>0</v>
      </c>
      <c r="V26" s="212">
        <f t="shared" si="1"/>
        <v>8.307692307692307</v>
      </c>
    </row>
    <row r="27" spans="1:22" ht="15">
      <c r="A27" s="218">
        <v>45</v>
      </c>
      <c r="B27" s="217" t="s">
        <v>237</v>
      </c>
      <c r="C27" s="216" t="s">
        <v>170</v>
      </c>
      <c r="D27" s="215">
        <v>3.6666666666666665</v>
      </c>
      <c r="E27" s="214">
        <v>24</v>
      </c>
      <c r="F27" s="214">
        <v>21</v>
      </c>
      <c r="G27" s="214">
        <v>8</v>
      </c>
      <c r="H27" s="214">
        <v>8</v>
      </c>
      <c r="I27" s="214">
        <v>11</v>
      </c>
      <c r="J27" s="214">
        <v>1</v>
      </c>
      <c r="K27" s="214">
        <v>2</v>
      </c>
      <c r="L27" s="214">
        <v>0</v>
      </c>
      <c r="M27" s="214">
        <v>0</v>
      </c>
      <c r="N27" s="214">
        <v>1</v>
      </c>
      <c r="O27" s="214">
        <v>2</v>
      </c>
      <c r="P27" s="214">
        <v>0</v>
      </c>
      <c r="Q27" s="214">
        <v>0</v>
      </c>
      <c r="R27" s="214">
        <v>0</v>
      </c>
      <c r="S27" s="214">
        <v>4</v>
      </c>
      <c r="T27" s="214">
        <v>0</v>
      </c>
      <c r="U27" s="213">
        <v>0</v>
      </c>
      <c r="V27" s="212">
        <f t="shared" si="1"/>
        <v>13.090909090909092</v>
      </c>
    </row>
    <row r="28" spans="1:22" ht="15.75" thickBot="1">
      <c r="A28" s="211"/>
      <c r="B28" s="210"/>
      <c r="C28" s="209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7"/>
      <c r="V28" s="206">
        <f>IF(D28&gt;0,4*H28/D28,"")</f>
      </c>
    </row>
  </sheetData>
  <sheetProtection/>
  <mergeCells count="2">
    <mergeCell ref="S1:U1"/>
    <mergeCell ref="S15:U15"/>
  </mergeCells>
  <printOptions/>
  <pageMargins left="0.7086614173228347" right="0.7086614173228347" top="1.01" bottom="0.7480314960629921" header="0.31496062992125984" footer="0.31496062992125984"/>
  <pageSetup fitToHeight="1" fitToWidth="1" horizontalDpi="600" verticalDpi="600" orientation="landscape" paperSize="9" scale="81" r:id="rId1"/>
  <headerFooter>
    <oddHeader>&amp;C&amp;"Times New Roman,Grassetto"&amp;20 31° TORNEO FILIPPINI - CATEGORIA JUNIORES - TROFEO LITOPAT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workbookViewId="0" topLeftCell="A7">
      <selection activeCell="A1" sqref="A1:V1"/>
    </sheetView>
  </sheetViews>
  <sheetFormatPr defaultColWidth="9.140625" defaultRowHeight="15"/>
  <cols>
    <col min="1" max="1" width="9.140625" style="131" customWidth="1"/>
    <col min="2" max="2" width="7.7109375" style="131" customWidth="1"/>
    <col min="3" max="3" width="27.8515625" style="131" customWidth="1"/>
    <col min="4" max="4" width="36.7109375" style="131" customWidth="1"/>
    <col min="5" max="5" width="11.28125" style="131" bestFit="1" customWidth="1"/>
    <col min="6" max="6" width="9.140625" style="131" customWidth="1"/>
    <col min="7" max="7" width="9.140625" style="132" customWidth="1"/>
    <col min="8" max="16384" width="9.140625" style="131" customWidth="1"/>
  </cols>
  <sheetData>
    <row r="1" spans="2:8" ht="39.75" customHeight="1">
      <c r="B1" s="433" t="s">
        <v>144</v>
      </c>
      <c r="C1" s="433"/>
      <c r="D1" s="433"/>
      <c r="E1" s="433"/>
      <c r="F1" s="433"/>
      <c r="G1" s="433"/>
      <c r="H1" s="433"/>
    </row>
    <row r="2" spans="2:8" ht="25.5">
      <c r="B2" s="345" t="s">
        <v>145</v>
      </c>
      <c r="C2" s="345"/>
      <c r="D2" s="345"/>
      <c r="E2" s="345"/>
      <c r="F2" s="345"/>
      <c r="G2" s="345"/>
      <c r="H2" s="345"/>
    </row>
    <row r="3" ht="13.5" thickBot="1"/>
    <row r="4" spans="2:8" ht="21" thickBot="1">
      <c r="B4" s="346" t="s">
        <v>33</v>
      </c>
      <c r="C4" s="347"/>
      <c r="D4" s="347"/>
      <c r="E4" s="347"/>
      <c r="F4" s="347"/>
      <c r="G4" s="347"/>
      <c r="H4" s="348"/>
    </row>
    <row r="5" spans="2:8" ht="20.25">
      <c r="B5" s="133">
        <v>1</v>
      </c>
      <c r="C5" s="349" t="str">
        <f>+'Ragazze-risultati'!Q21</f>
        <v>Bollate Softball</v>
      </c>
      <c r="D5" s="349"/>
      <c r="E5" s="349"/>
      <c r="F5" s="349"/>
      <c r="G5" s="349"/>
      <c r="H5" s="350"/>
    </row>
    <row r="6" spans="2:8" ht="20.25">
      <c r="B6" s="134">
        <v>2</v>
      </c>
      <c r="C6" s="337" t="str">
        <f>+'Ragazze-risultati'!Q22</f>
        <v>Thunders Castellana</v>
      </c>
      <c r="D6" s="338"/>
      <c r="E6" s="338"/>
      <c r="F6" s="338"/>
      <c r="G6" s="338"/>
      <c r="H6" s="339"/>
    </row>
    <row r="7" spans="2:8" ht="20.25">
      <c r="B7" s="134">
        <v>3</v>
      </c>
      <c r="C7" s="337" t="str">
        <f>+'Ragazze-risultati'!Q23</f>
        <v>Old Parma Softball</v>
      </c>
      <c r="D7" s="338"/>
      <c r="E7" s="338"/>
      <c r="F7" s="338"/>
      <c r="G7" s="338"/>
      <c r="H7" s="339"/>
    </row>
    <row r="8" spans="2:8" ht="20.25">
      <c r="B8" s="134">
        <v>4</v>
      </c>
      <c r="C8" s="337" t="str">
        <f>+'Ragazze-risultati'!Q24</f>
        <v>San Martino Junior</v>
      </c>
      <c r="D8" s="338"/>
      <c r="E8" s="338"/>
      <c r="F8" s="338"/>
      <c r="G8" s="338"/>
      <c r="H8" s="339"/>
    </row>
    <row r="9" spans="2:8" ht="20.25" hidden="1">
      <c r="B9" s="134">
        <v>5</v>
      </c>
      <c r="C9" s="337" t="e">
        <f>+'Ragazze-risultati'!#REF!</f>
        <v>#REF!</v>
      </c>
      <c r="D9" s="338"/>
      <c r="E9" s="338"/>
      <c r="F9" s="338"/>
      <c r="G9" s="338"/>
      <c r="H9" s="339"/>
    </row>
    <row r="10" spans="2:8" ht="20.25" hidden="1">
      <c r="B10" s="134">
        <v>6</v>
      </c>
      <c r="C10" s="337" t="e">
        <f>+'Ragazze-risultati'!#REF!</f>
        <v>#REF!</v>
      </c>
      <c r="D10" s="338"/>
      <c r="E10" s="338"/>
      <c r="F10" s="338"/>
      <c r="G10" s="338"/>
      <c r="H10" s="339"/>
    </row>
    <row r="11" spans="2:8" ht="20.25" hidden="1">
      <c r="B11" s="134">
        <v>7</v>
      </c>
      <c r="C11" s="337" t="e">
        <f>+'Ragazze-risultati'!#REF!</f>
        <v>#REF!</v>
      </c>
      <c r="D11" s="338"/>
      <c r="E11" s="338"/>
      <c r="F11" s="338"/>
      <c r="G11" s="338"/>
      <c r="H11" s="339"/>
    </row>
    <row r="12" spans="2:8" ht="20.25" hidden="1">
      <c r="B12" s="134">
        <v>8</v>
      </c>
      <c r="C12" s="337" t="e">
        <f>+'Ragazze-risultati'!#REF!</f>
        <v>#REF!</v>
      </c>
      <c r="D12" s="338"/>
      <c r="E12" s="338"/>
      <c r="F12" s="338"/>
      <c r="G12" s="338"/>
      <c r="H12" s="339"/>
    </row>
    <row r="13" spans="2:8" ht="20.25" hidden="1">
      <c r="B13" s="134">
        <v>9</v>
      </c>
      <c r="C13" s="337" t="e">
        <f>+'Ragazze-risultati'!#REF!</f>
        <v>#REF!</v>
      </c>
      <c r="D13" s="338"/>
      <c r="E13" s="338"/>
      <c r="F13" s="338"/>
      <c r="G13" s="338"/>
      <c r="H13" s="339"/>
    </row>
    <row r="14" spans="2:8" ht="20.25" hidden="1">
      <c r="B14" s="134">
        <v>10</v>
      </c>
      <c r="C14" s="337">
        <f>+'Ragazze-risultati'!Q25</f>
        <v>0</v>
      </c>
      <c r="D14" s="338"/>
      <c r="E14" s="338"/>
      <c r="F14" s="338"/>
      <c r="G14" s="338"/>
      <c r="H14" s="339"/>
    </row>
    <row r="15" spans="2:8" ht="20.25" hidden="1">
      <c r="B15" s="134">
        <v>11</v>
      </c>
      <c r="C15" s="337">
        <f>+'Ragazze-risultati'!Q26</f>
        <v>0</v>
      </c>
      <c r="D15" s="338"/>
      <c r="E15" s="338"/>
      <c r="F15" s="338"/>
      <c r="G15" s="338"/>
      <c r="H15" s="339"/>
    </row>
    <row r="16" spans="2:8" ht="21" hidden="1" thickBot="1">
      <c r="B16" s="135">
        <v>12</v>
      </c>
      <c r="C16" s="340">
        <f>+'Ragazze-risultati'!Q27</f>
        <v>0</v>
      </c>
      <c r="D16" s="341"/>
      <c r="E16" s="341"/>
      <c r="F16" s="341"/>
      <c r="G16" s="341"/>
      <c r="H16" s="342"/>
    </row>
    <row r="17" spans="2:8" ht="20.25">
      <c r="B17" s="136"/>
      <c r="C17" s="136"/>
      <c r="D17" s="136"/>
      <c r="E17" s="136"/>
      <c r="F17" s="136"/>
      <c r="G17" s="136"/>
      <c r="H17" s="136"/>
    </row>
    <row r="18" spans="2:8" ht="20.25">
      <c r="B18" s="136"/>
      <c r="C18" s="136"/>
      <c r="D18" s="136"/>
      <c r="E18" s="136"/>
      <c r="F18" s="136"/>
      <c r="G18" s="136"/>
      <c r="H18" s="136"/>
    </row>
    <row r="21" spans="2:11" ht="20.25">
      <c r="B21" s="343" t="s">
        <v>111</v>
      </c>
      <c r="C21" s="343"/>
      <c r="E21" s="137" t="s">
        <v>112</v>
      </c>
      <c r="F21" s="138" t="s">
        <v>112</v>
      </c>
      <c r="G21" s="139" t="s">
        <v>113</v>
      </c>
      <c r="H21" s="137" t="s">
        <v>60</v>
      </c>
      <c r="I21" s="137" t="s">
        <v>114</v>
      </c>
      <c r="J21" s="137" t="s">
        <v>115</v>
      </c>
      <c r="K21" s="138" t="s">
        <v>116</v>
      </c>
    </row>
    <row r="22" spans="6:11" ht="12.75">
      <c r="F22" s="140" t="s">
        <v>117</v>
      </c>
      <c r="K22" s="187"/>
    </row>
    <row r="23" spans="2:11" s="142" customFormat="1" ht="20.25">
      <c r="B23" s="141" t="s">
        <v>211</v>
      </c>
      <c r="D23" s="141" t="s">
        <v>127</v>
      </c>
      <c r="E23" s="143">
        <v>0</v>
      </c>
      <c r="F23" s="143">
        <v>0</v>
      </c>
      <c r="G23" s="139">
        <v>7.333333333333334</v>
      </c>
      <c r="H23" s="137">
        <v>23</v>
      </c>
      <c r="I23" s="137">
        <v>12</v>
      </c>
      <c r="J23" s="137">
        <v>0</v>
      </c>
      <c r="K23" s="138">
        <v>0</v>
      </c>
    </row>
    <row r="24" spans="2:11" ht="20.25">
      <c r="B24" s="145" t="s">
        <v>212</v>
      </c>
      <c r="D24" s="145" t="s">
        <v>148</v>
      </c>
      <c r="E24" s="146">
        <v>2.7272727272727275</v>
      </c>
      <c r="F24" s="146">
        <v>2.7272727272727275</v>
      </c>
      <c r="G24" s="148">
        <v>7.333333333333333</v>
      </c>
      <c r="H24" s="149">
        <v>39</v>
      </c>
      <c r="I24" s="149">
        <v>3</v>
      </c>
      <c r="J24" s="149">
        <v>12</v>
      </c>
      <c r="K24" s="188">
        <v>0</v>
      </c>
    </row>
    <row r="25" spans="2:11" ht="20.25">
      <c r="B25" s="145" t="s">
        <v>213</v>
      </c>
      <c r="D25" s="145" t="s">
        <v>128</v>
      </c>
      <c r="E25" s="146">
        <v>5.333333333333333</v>
      </c>
      <c r="F25" s="146">
        <v>5.333333333333333</v>
      </c>
      <c r="G25" s="148">
        <v>12</v>
      </c>
      <c r="H25" s="149">
        <v>62</v>
      </c>
      <c r="I25" s="149">
        <v>11</v>
      </c>
      <c r="J25" s="149">
        <v>5</v>
      </c>
      <c r="K25" s="188">
        <v>0</v>
      </c>
    </row>
    <row r="26" spans="2:11" ht="20.25">
      <c r="B26" s="145" t="s">
        <v>214</v>
      </c>
      <c r="D26" s="145" t="s">
        <v>10</v>
      </c>
      <c r="E26" s="146">
        <v>6.206896551724138</v>
      </c>
      <c r="F26" s="146">
        <v>6.206896551724138</v>
      </c>
      <c r="G26" s="148">
        <v>9.666666666666666</v>
      </c>
      <c r="H26" s="149">
        <v>50</v>
      </c>
      <c r="I26" s="149">
        <v>4</v>
      </c>
      <c r="J26" s="149">
        <v>8</v>
      </c>
      <c r="K26" s="188">
        <v>0</v>
      </c>
    </row>
    <row r="27" spans="2:11" ht="20.25">
      <c r="B27" s="145" t="s">
        <v>215</v>
      </c>
      <c r="D27" s="145" t="s">
        <v>10</v>
      </c>
      <c r="E27" s="146">
        <v>7</v>
      </c>
      <c r="F27" s="146">
        <v>7</v>
      </c>
      <c r="G27" s="148">
        <v>8</v>
      </c>
      <c r="H27" s="149">
        <v>50</v>
      </c>
      <c r="I27" s="149">
        <v>1</v>
      </c>
      <c r="J27" s="149">
        <v>19</v>
      </c>
      <c r="K27" s="188">
        <v>0</v>
      </c>
    </row>
    <row r="28" spans="2:11" ht="20.25">
      <c r="B28" s="145" t="s">
        <v>216</v>
      </c>
      <c r="D28" s="145" t="s">
        <v>127</v>
      </c>
      <c r="E28" s="146" t="s">
        <v>37</v>
      </c>
      <c r="F28" s="146">
        <v>0</v>
      </c>
      <c r="G28" s="148">
        <v>5.666666666666666</v>
      </c>
      <c r="H28" s="149">
        <v>19</v>
      </c>
      <c r="I28" s="149">
        <v>9</v>
      </c>
      <c r="J28" s="149">
        <v>1</v>
      </c>
      <c r="K28" s="188">
        <v>0</v>
      </c>
    </row>
    <row r="29" spans="2:11" ht="20.25">
      <c r="B29" s="145" t="s">
        <v>217</v>
      </c>
      <c r="D29" s="145" t="s">
        <v>128</v>
      </c>
      <c r="E29" s="146" t="s">
        <v>37</v>
      </c>
      <c r="F29" s="146">
        <v>8</v>
      </c>
      <c r="G29" s="148">
        <v>4</v>
      </c>
      <c r="H29" s="149">
        <v>22</v>
      </c>
      <c r="I29" s="149">
        <v>4</v>
      </c>
      <c r="J29" s="149">
        <v>8</v>
      </c>
      <c r="K29" s="188">
        <v>0</v>
      </c>
    </row>
    <row r="30" spans="2:11" ht="20.25">
      <c r="B30" s="145" t="s">
        <v>218</v>
      </c>
      <c r="D30" s="145" t="s">
        <v>148</v>
      </c>
      <c r="E30" s="146" t="s">
        <v>37</v>
      </c>
      <c r="F30" s="146">
        <v>6</v>
      </c>
      <c r="G30" s="148">
        <v>4</v>
      </c>
      <c r="H30" s="149">
        <v>26</v>
      </c>
      <c r="I30" s="149">
        <v>4</v>
      </c>
      <c r="J30" s="149">
        <v>8</v>
      </c>
      <c r="K30" s="188">
        <v>0</v>
      </c>
    </row>
    <row r="31" spans="2:11" ht="20.25">
      <c r="B31" s="145" t="s">
        <v>219</v>
      </c>
      <c r="D31" s="145" t="s">
        <v>148</v>
      </c>
      <c r="E31" s="146" t="s">
        <v>37</v>
      </c>
      <c r="F31" s="146">
        <v>8.4</v>
      </c>
      <c r="G31" s="148">
        <v>3.3333333333333335</v>
      </c>
      <c r="H31" s="149">
        <v>23</v>
      </c>
      <c r="I31" s="149">
        <v>2</v>
      </c>
      <c r="J31" s="149">
        <v>5</v>
      </c>
      <c r="K31" s="188">
        <v>0</v>
      </c>
    </row>
    <row r="32" spans="2:11" ht="20.25">
      <c r="B32" s="145" t="s">
        <v>220</v>
      </c>
      <c r="D32" s="145" t="s">
        <v>127</v>
      </c>
      <c r="E32" s="146" t="s">
        <v>37</v>
      </c>
      <c r="F32" s="146">
        <v>0</v>
      </c>
      <c r="G32" s="148">
        <v>3</v>
      </c>
      <c r="H32" s="149">
        <v>11</v>
      </c>
      <c r="I32" s="149">
        <v>4</v>
      </c>
      <c r="J32" s="149">
        <v>2</v>
      </c>
      <c r="K32" s="188">
        <v>0</v>
      </c>
    </row>
    <row r="34" spans="2:11" ht="20.25">
      <c r="B34" s="343" t="s">
        <v>118</v>
      </c>
      <c r="C34" s="343"/>
      <c r="E34" s="137" t="s">
        <v>119</v>
      </c>
      <c r="F34" s="137" t="s">
        <v>61</v>
      </c>
      <c r="G34" s="139" t="s">
        <v>42</v>
      </c>
      <c r="H34" s="137" t="s">
        <v>43</v>
      </c>
      <c r="I34" s="137" t="s">
        <v>44</v>
      </c>
      <c r="J34" s="137" t="s">
        <v>45</v>
      </c>
      <c r="K34" s="137" t="s">
        <v>120</v>
      </c>
    </row>
    <row r="36" spans="2:11" s="142" customFormat="1" ht="20.25">
      <c r="B36" s="141" t="s">
        <v>211</v>
      </c>
      <c r="D36" s="141" t="s">
        <v>127</v>
      </c>
      <c r="E36" s="150">
        <v>777.7777777777778</v>
      </c>
      <c r="F36" s="137">
        <v>9</v>
      </c>
      <c r="G36" s="151">
        <v>7</v>
      </c>
      <c r="H36" s="137">
        <v>0</v>
      </c>
      <c r="I36" s="137">
        <v>4</v>
      </c>
      <c r="J36" s="137">
        <v>0</v>
      </c>
      <c r="K36" s="152">
        <v>1666.6666666666667</v>
      </c>
    </row>
    <row r="37" spans="2:11" ht="20.25">
      <c r="B37" s="145" t="s">
        <v>221</v>
      </c>
      <c r="D37" s="145" t="s">
        <v>127</v>
      </c>
      <c r="E37" s="146">
        <v>500</v>
      </c>
      <c r="F37" s="149">
        <v>10</v>
      </c>
      <c r="G37" s="153">
        <v>5</v>
      </c>
      <c r="H37" s="149">
        <v>1</v>
      </c>
      <c r="I37" s="149">
        <v>0</v>
      </c>
      <c r="J37" s="149">
        <v>0</v>
      </c>
      <c r="K37" s="154">
        <v>600</v>
      </c>
    </row>
    <row r="38" spans="2:11" ht="20.25">
      <c r="B38" s="145" t="s">
        <v>222</v>
      </c>
      <c r="D38" s="145" t="s">
        <v>10</v>
      </c>
      <c r="E38" s="146">
        <v>500</v>
      </c>
      <c r="F38" s="149">
        <v>10</v>
      </c>
      <c r="G38" s="153">
        <v>5</v>
      </c>
      <c r="H38" s="149">
        <v>0</v>
      </c>
      <c r="I38" s="149">
        <v>0</v>
      </c>
      <c r="J38" s="149">
        <v>0</v>
      </c>
      <c r="K38" s="154">
        <v>500</v>
      </c>
    </row>
    <row r="39" spans="2:11" ht="20.25">
      <c r="B39" s="145" t="s">
        <v>223</v>
      </c>
      <c r="D39" s="145" t="s">
        <v>127</v>
      </c>
      <c r="E39" s="146">
        <v>500</v>
      </c>
      <c r="F39" s="149">
        <v>10</v>
      </c>
      <c r="G39" s="153">
        <v>5</v>
      </c>
      <c r="H39" s="149">
        <v>1</v>
      </c>
      <c r="I39" s="149">
        <v>0</v>
      </c>
      <c r="J39" s="149">
        <v>0</v>
      </c>
      <c r="K39" s="154">
        <v>600</v>
      </c>
    </row>
    <row r="40" spans="2:11" ht="20.25">
      <c r="B40" s="145" t="s">
        <v>220</v>
      </c>
      <c r="D40" s="145" t="s">
        <v>127</v>
      </c>
      <c r="E40" s="146">
        <v>500</v>
      </c>
      <c r="F40" s="149">
        <v>8</v>
      </c>
      <c r="G40" s="153">
        <v>4</v>
      </c>
      <c r="H40" s="149">
        <v>1</v>
      </c>
      <c r="I40" s="149">
        <v>0</v>
      </c>
      <c r="J40" s="149">
        <v>0</v>
      </c>
      <c r="K40" s="154">
        <v>625</v>
      </c>
    </row>
    <row r="41" spans="2:11" ht="20.25">
      <c r="B41" s="145" t="s">
        <v>224</v>
      </c>
      <c r="D41" s="145" t="s">
        <v>127</v>
      </c>
      <c r="E41" s="146">
        <v>454.54545454545456</v>
      </c>
      <c r="F41" s="149">
        <v>11</v>
      </c>
      <c r="G41" s="153">
        <v>5</v>
      </c>
      <c r="H41" s="149">
        <v>1</v>
      </c>
      <c r="I41" s="149">
        <v>0</v>
      </c>
      <c r="J41" s="149">
        <v>1</v>
      </c>
      <c r="K41" s="154">
        <v>818.1818181818181</v>
      </c>
    </row>
    <row r="42" spans="2:11" ht="20.25">
      <c r="B42" s="145" t="s">
        <v>217</v>
      </c>
      <c r="D42" s="145" t="s">
        <v>128</v>
      </c>
      <c r="E42" s="146">
        <v>444.44444444444446</v>
      </c>
      <c r="F42" s="149">
        <v>9</v>
      </c>
      <c r="G42" s="153">
        <v>4</v>
      </c>
      <c r="H42" s="149">
        <v>0</v>
      </c>
      <c r="I42" s="149">
        <v>0</v>
      </c>
      <c r="J42" s="149">
        <v>0</v>
      </c>
      <c r="K42" s="154">
        <v>444.44444444444446</v>
      </c>
    </row>
    <row r="43" spans="2:11" ht="20.25">
      <c r="B43" s="145" t="s">
        <v>212</v>
      </c>
      <c r="D43" s="145" t="s">
        <v>148</v>
      </c>
      <c r="E43" s="146">
        <v>444.44444444444446</v>
      </c>
      <c r="F43" s="149">
        <v>9</v>
      </c>
      <c r="G43" s="153">
        <v>4</v>
      </c>
      <c r="H43" s="149">
        <v>0</v>
      </c>
      <c r="I43" s="149">
        <v>0</v>
      </c>
      <c r="J43" s="149">
        <v>0</v>
      </c>
      <c r="K43" s="154">
        <v>444.44444444444446</v>
      </c>
    </row>
    <row r="44" spans="2:11" ht="20.25">
      <c r="B44" s="145" t="s">
        <v>225</v>
      </c>
      <c r="D44" s="145" t="s">
        <v>128</v>
      </c>
      <c r="E44" s="146">
        <v>400</v>
      </c>
      <c r="F44" s="149">
        <v>10</v>
      </c>
      <c r="G44" s="153">
        <v>4</v>
      </c>
      <c r="H44" s="149">
        <v>0</v>
      </c>
      <c r="I44" s="149">
        <v>0</v>
      </c>
      <c r="J44" s="149">
        <v>1</v>
      </c>
      <c r="K44" s="154">
        <v>700</v>
      </c>
    </row>
    <row r="45" spans="2:11" ht="20.25">
      <c r="B45" s="145" t="s">
        <v>226</v>
      </c>
      <c r="D45" s="145" t="s">
        <v>127</v>
      </c>
      <c r="E45" s="146">
        <v>333.3333333333333</v>
      </c>
      <c r="F45" s="149">
        <v>9</v>
      </c>
      <c r="G45" s="153">
        <v>3</v>
      </c>
      <c r="H45" s="149">
        <v>0</v>
      </c>
      <c r="I45" s="149">
        <v>0</v>
      </c>
      <c r="J45" s="149">
        <v>0</v>
      </c>
      <c r="K45" s="154">
        <v>333.3333333333333</v>
      </c>
    </row>
  </sheetData>
  <sheetProtection/>
  <mergeCells count="17">
    <mergeCell ref="C13:H13"/>
    <mergeCell ref="B1:H1"/>
    <mergeCell ref="B2:H2"/>
    <mergeCell ref="B4:H4"/>
    <mergeCell ref="C5:H5"/>
    <mergeCell ref="C6:H6"/>
    <mergeCell ref="C7:H7"/>
    <mergeCell ref="C14:H14"/>
    <mergeCell ref="C15:H15"/>
    <mergeCell ref="C16:H16"/>
    <mergeCell ref="B21:C21"/>
    <mergeCell ref="B34:C34"/>
    <mergeCell ref="C8:H8"/>
    <mergeCell ref="C9:H9"/>
    <mergeCell ref="C10:H10"/>
    <mergeCell ref="C11:H11"/>
    <mergeCell ref="C12:H12"/>
  </mergeCells>
  <printOptions horizontalCentered="1"/>
  <pageMargins left="0.7874015748031497" right="0.7874015748031497" top="0.78" bottom="0.85" header="0.25" footer="0.29"/>
  <pageSetup fitToHeight="1" fitToWidth="1" horizontalDpi="600" verticalDpi="600" orientation="landscape" paperSize="9" scale="66" r:id="rId1"/>
  <headerFooter alignWithMargins="0">
    <oddHeader>&amp;L&amp;"Times New Roman,Grassetto"San Martino Junior Baseball &amp; Softball
&amp;R&amp;"Times New Roman,Grassetto"&amp;D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75" zoomScaleNormal="75" workbookViewId="0" topLeftCell="A10">
      <selection activeCell="A1" sqref="A1:V1"/>
    </sheetView>
  </sheetViews>
  <sheetFormatPr defaultColWidth="8.00390625" defaultRowHeight="15"/>
  <cols>
    <col min="1" max="1" width="10.7109375" style="1" customWidth="1"/>
    <col min="2" max="2" width="6.7109375" style="1" customWidth="1"/>
    <col min="3" max="3" width="7.7109375" style="1" customWidth="1"/>
    <col min="4" max="4" width="35.00390625" style="1" customWidth="1"/>
    <col min="5" max="5" width="3.28125" style="1" customWidth="1"/>
    <col min="6" max="6" width="35.00390625" style="2" customWidth="1"/>
    <col min="7" max="10" width="5.00390625" style="3" customWidth="1"/>
    <col min="11" max="14" width="4.7109375" style="3" customWidth="1"/>
    <col min="15" max="16" width="4.7109375" style="1" customWidth="1"/>
    <col min="17" max="18" width="7.7109375" style="1" customWidth="1"/>
    <col min="19" max="20" width="8.7109375" style="1" customWidth="1"/>
    <col min="21" max="21" width="9.8515625" style="1" bestFit="1" customWidth="1"/>
    <col min="22" max="22" width="8.57421875" style="1" bestFit="1" customWidth="1"/>
    <col min="23" max="16384" width="8.00390625" style="1" customWidth="1"/>
  </cols>
  <sheetData>
    <row r="1" spans="1:22" ht="39.75" customHeight="1" thickBot="1">
      <c r="A1" s="329" t="s">
        <v>121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8:22" ht="30" customHeight="1" thickBot="1">
      <c r="R2" s="4" t="s">
        <v>1</v>
      </c>
      <c r="S2" s="5"/>
      <c r="T2" s="5"/>
      <c r="U2" s="330">
        <f ca="1">NOW()</f>
        <v>41099.055919212966</v>
      </c>
      <c r="V2" s="331"/>
    </row>
    <row r="3" spans="1:20" ht="19.5" customHeight="1" thickBot="1" thickTop="1">
      <c r="A3" s="332" t="s">
        <v>122</v>
      </c>
      <c r="B3" s="280"/>
      <c r="C3" s="280"/>
      <c r="D3" s="280"/>
      <c r="E3" s="280"/>
      <c r="F3" s="280"/>
      <c r="G3" s="280"/>
      <c r="H3" s="281"/>
      <c r="I3" s="436" t="s">
        <v>2</v>
      </c>
      <c r="J3" s="334"/>
      <c r="K3" s="282" t="s">
        <v>3</v>
      </c>
      <c r="L3" s="283"/>
      <c r="M3" s="284"/>
      <c r="N3" s="285" t="s">
        <v>4</v>
      </c>
      <c r="O3" s="286"/>
      <c r="P3" s="287"/>
      <c r="Q3" s="335" t="s">
        <v>6</v>
      </c>
      <c r="R3" s="336"/>
      <c r="S3" s="335" t="s">
        <v>5</v>
      </c>
      <c r="T3" s="336"/>
    </row>
    <row r="4" spans="1:20" ht="19.5" customHeight="1">
      <c r="A4" s="312" t="s">
        <v>123</v>
      </c>
      <c r="B4" s="11">
        <v>0.5416666666666666</v>
      </c>
      <c r="C4" s="11">
        <f aca="true" t="shared" si="0" ref="C4:C9">+B4+90/1440</f>
        <v>0.6041666666666666</v>
      </c>
      <c r="D4" s="12" t="s">
        <v>124</v>
      </c>
      <c r="E4" s="13"/>
      <c r="F4" s="12" t="s">
        <v>90</v>
      </c>
      <c r="G4" s="31">
        <v>5</v>
      </c>
      <c r="H4" s="17">
        <v>16</v>
      </c>
      <c r="I4" s="31">
        <v>6</v>
      </c>
      <c r="J4" s="17">
        <v>4</v>
      </c>
      <c r="K4" s="380" t="s">
        <v>125</v>
      </c>
      <c r="L4" s="381"/>
      <c r="M4" s="382"/>
      <c r="N4" s="431" t="s">
        <v>126</v>
      </c>
      <c r="O4" s="381"/>
      <c r="P4" s="432"/>
      <c r="Q4" s="3">
        <v>4</v>
      </c>
      <c r="R4" s="3">
        <v>4</v>
      </c>
      <c r="S4" s="3">
        <f aca="true" t="shared" si="1" ref="S4:S9">+R4</f>
        <v>4</v>
      </c>
      <c r="T4" s="3">
        <f aca="true" t="shared" si="2" ref="T4:T9">+Q4</f>
        <v>4</v>
      </c>
    </row>
    <row r="5" spans="1:20" ht="19.5" customHeight="1" thickBot="1">
      <c r="A5" s="313"/>
      <c r="B5" s="18">
        <f>+C4+120/1440</f>
        <v>0.6875</v>
      </c>
      <c r="C5" s="155">
        <f t="shared" si="0"/>
        <v>0.75</v>
      </c>
      <c r="D5" s="32" t="s">
        <v>127</v>
      </c>
      <c r="E5" s="156"/>
      <c r="F5" s="32" t="s">
        <v>128</v>
      </c>
      <c r="G5" s="21">
        <v>10</v>
      </c>
      <c r="H5" s="22">
        <v>0</v>
      </c>
      <c r="I5" s="21">
        <v>2</v>
      </c>
      <c r="J5" s="22">
        <v>4</v>
      </c>
      <c r="K5" s="374" t="s">
        <v>125</v>
      </c>
      <c r="L5" s="375"/>
      <c r="M5" s="376"/>
      <c r="N5" s="424" t="s">
        <v>129</v>
      </c>
      <c r="O5" s="375"/>
      <c r="P5" s="425"/>
      <c r="Q5" s="3">
        <v>4</v>
      </c>
      <c r="R5" s="3">
        <v>4</v>
      </c>
      <c r="S5" s="3">
        <f t="shared" si="1"/>
        <v>4</v>
      </c>
      <c r="T5" s="3">
        <f t="shared" si="2"/>
        <v>4</v>
      </c>
    </row>
    <row r="6" spans="1:20" ht="19.5" customHeight="1" thickTop="1">
      <c r="A6" s="368" t="s">
        <v>130</v>
      </c>
      <c r="B6" s="157">
        <v>0.4375</v>
      </c>
      <c r="C6" s="157">
        <f t="shared" si="0"/>
        <v>0.5</v>
      </c>
      <c r="D6" s="24" t="s">
        <v>128</v>
      </c>
      <c r="E6" s="158"/>
      <c r="F6" s="24" t="s">
        <v>124</v>
      </c>
      <c r="G6" s="25">
        <v>5</v>
      </c>
      <c r="H6" s="26">
        <v>4</v>
      </c>
      <c r="I6" s="25">
        <v>5</v>
      </c>
      <c r="J6" s="26">
        <v>3</v>
      </c>
      <c r="K6" s="390" t="s">
        <v>125</v>
      </c>
      <c r="L6" s="391"/>
      <c r="M6" s="392"/>
      <c r="N6" s="429" t="s">
        <v>129</v>
      </c>
      <c r="O6" s="391"/>
      <c r="P6" s="430"/>
      <c r="Q6" s="3">
        <v>4</v>
      </c>
      <c r="R6" s="3">
        <v>3</v>
      </c>
      <c r="S6" s="3">
        <f t="shared" si="1"/>
        <v>3</v>
      </c>
      <c r="T6" s="3">
        <f t="shared" si="2"/>
        <v>4</v>
      </c>
    </row>
    <row r="7" spans="1:20" ht="19.5" customHeight="1">
      <c r="A7" s="312"/>
      <c r="B7" s="28">
        <f>+C6+135/1440</f>
        <v>0.59375</v>
      </c>
      <c r="C7" s="11">
        <f t="shared" si="0"/>
        <v>0.65625</v>
      </c>
      <c r="D7" s="12" t="s">
        <v>124</v>
      </c>
      <c r="E7" s="13"/>
      <c r="F7" s="12" t="s">
        <v>127</v>
      </c>
      <c r="G7" s="31">
        <v>0</v>
      </c>
      <c r="H7" s="17">
        <v>14</v>
      </c>
      <c r="I7" s="31">
        <v>1</v>
      </c>
      <c r="J7" s="17">
        <v>5</v>
      </c>
      <c r="K7" s="380" t="s">
        <v>125</v>
      </c>
      <c r="L7" s="381"/>
      <c r="M7" s="382"/>
      <c r="N7" s="431" t="s">
        <v>129</v>
      </c>
      <c r="O7" s="381"/>
      <c r="P7" s="432"/>
      <c r="Q7" s="3">
        <v>4</v>
      </c>
      <c r="R7" s="3">
        <v>4</v>
      </c>
      <c r="S7" s="3">
        <f t="shared" si="1"/>
        <v>4</v>
      </c>
      <c r="T7" s="3">
        <f t="shared" si="2"/>
        <v>4</v>
      </c>
    </row>
    <row r="8" spans="1:20" ht="19.5" customHeight="1" thickBot="1">
      <c r="A8" s="313"/>
      <c r="B8" s="18">
        <f>+C7+120/1440</f>
        <v>0.7395833333333334</v>
      </c>
      <c r="C8" s="155">
        <f t="shared" si="0"/>
        <v>0.8020833333333334</v>
      </c>
      <c r="D8" s="32" t="s">
        <v>90</v>
      </c>
      <c r="E8" s="156"/>
      <c r="F8" s="32" t="s">
        <v>128</v>
      </c>
      <c r="G8" s="21">
        <v>3</v>
      </c>
      <c r="H8" s="22">
        <v>0</v>
      </c>
      <c r="I8" s="21">
        <v>3</v>
      </c>
      <c r="J8" s="22">
        <v>3</v>
      </c>
      <c r="K8" s="374" t="s">
        <v>131</v>
      </c>
      <c r="L8" s="375"/>
      <c r="M8" s="376"/>
      <c r="N8" s="424" t="s">
        <v>126</v>
      </c>
      <c r="O8" s="375"/>
      <c r="P8" s="425"/>
      <c r="Q8" s="3">
        <v>4</v>
      </c>
      <c r="R8" s="3">
        <v>3</v>
      </c>
      <c r="S8" s="3">
        <f t="shared" si="1"/>
        <v>3</v>
      </c>
      <c r="T8" s="3">
        <f t="shared" si="2"/>
        <v>4</v>
      </c>
    </row>
    <row r="9" spans="1:20" ht="19.5" customHeight="1" thickBot="1" thickTop="1">
      <c r="A9" s="159" t="s">
        <v>132</v>
      </c>
      <c r="B9" s="160">
        <v>0.4895833333333333</v>
      </c>
      <c r="C9" s="36">
        <f t="shared" si="0"/>
        <v>0.5520833333333333</v>
      </c>
      <c r="D9" s="161" t="s">
        <v>90</v>
      </c>
      <c r="E9" s="70"/>
      <c r="F9" s="161" t="s">
        <v>127</v>
      </c>
      <c r="G9" s="39">
        <v>0</v>
      </c>
      <c r="H9" s="40">
        <v>9</v>
      </c>
      <c r="I9" s="39">
        <v>0</v>
      </c>
      <c r="J9" s="40">
        <v>4</v>
      </c>
      <c r="K9" s="385" t="s">
        <v>125</v>
      </c>
      <c r="L9" s="386"/>
      <c r="M9" s="387"/>
      <c r="N9" s="426" t="s">
        <v>129</v>
      </c>
      <c r="O9" s="427"/>
      <c r="P9" s="428"/>
      <c r="Q9" s="3">
        <v>4</v>
      </c>
      <c r="R9" s="3">
        <v>3</v>
      </c>
      <c r="S9" s="3">
        <f t="shared" si="1"/>
        <v>3</v>
      </c>
      <c r="T9" s="3">
        <f t="shared" si="2"/>
        <v>4</v>
      </c>
    </row>
    <row r="10" spans="1:14" ht="19.5" customHeight="1" thickBot="1">
      <c r="A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</row>
    <row r="11" spans="1:20" ht="19.5" customHeight="1" thickBot="1">
      <c r="A11" s="41"/>
      <c r="B11" s="44"/>
      <c r="C11" s="44"/>
      <c r="D11" s="42"/>
      <c r="E11" s="45"/>
      <c r="F11" s="46" t="s">
        <v>17</v>
      </c>
      <c r="G11" s="47" t="s">
        <v>18</v>
      </c>
      <c r="H11" s="47" t="s">
        <v>19</v>
      </c>
      <c r="I11" s="47" t="s">
        <v>133</v>
      </c>
      <c r="J11" s="47" t="s">
        <v>21</v>
      </c>
      <c r="K11" s="47" t="s">
        <v>134</v>
      </c>
      <c r="L11" s="47" t="s">
        <v>23</v>
      </c>
      <c r="M11" s="47" t="s">
        <v>24</v>
      </c>
      <c r="N11" s="47" t="s">
        <v>2</v>
      </c>
      <c r="O11" s="48" t="s">
        <v>135</v>
      </c>
      <c r="Q11" s="274" t="s">
        <v>136</v>
      </c>
      <c r="R11" s="275"/>
      <c r="S11" s="274" t="s">
        <v>137</v>
      </c>
      <c r="T11" s="276"/>
    </row>
    <row r="12" spans="1:23" ht="19.5" customHeight="1" thickTop="1">
      <c r="A12" s="41"/>
      <c r="B12" s="44"/>
      <c r="C12" s="44"/>
      <c r="D12" s="42"/>
      <c r="E12" s="162" t="s">
        <v>27</v>
      </c>
      <c r="F12" s="24" t="s">
        <v>127</v>
      </c>
      <c r="G12" s="25">
        <f>+I12*2+J12*1</f>
        <v>6</v>
      </c>
      <c r="H12" s="25">
        <v>3</v>
      </c>
      <c r="I12" s="25">
        <v>3</v>
      </c>
      <c r="J12" s="25">
        <v>0</v>
      </c>
      <c r="K12" s="25">
        <v>0</v>
      </c>
      <c r="L12" s="25">
        <f>SUMIF(D$4:D$9,F12,G$4:G$9)+SUMIF(F$4:F$9,F12,H$4:H$9)</f>
        <v>33</v>
      </c>
      <c r="M12" s="25">
        <f>SUMIF(D$4:D$9,F12,H$4:H$9)+SUMIF(F$4:F$9,F12,G$4:G$9)</f>
        <v>0</v>
      </c>
      <c r="N12" s="25">
        <f>SUMIF(D$4:D$9,F12,I$4:I$9)+SUMIF(F$4:F$9,F12,J$4:J$9)</f>
        <v>11</v>
      </c>
      <c r="O12" s="26">
        <v>23</v>
      </c>
      <c r="Q12" s="25">
        <f>SUMIF(D$4:D$9,F12,Q$4:Q$9)+SUMIF(F$4:F$9,F12,R$4:R$9)</f>
        <v>11</v>
      </c>
      <c r="R12" s="163">
        <f>+M12/Q12</f>
        <v>0</v>
      </c>
      <c r="S12" s="25">
        <f>SUMIF(D$4:D$9,F12,S$4:S$9)+SUMIF(F$4:F$9,F12,T$4:T$9)</f>
        <v>12</v>
      </c>
      <c r="T12" s="163">
        <f>+L12/S12</f>
        <v>2.75</v>
      </c>
      <c r="W12" s="164"/>
    </row>
    <row r="13" spans="1:23" ht="19.5" customHeight="1">
      <c r="A13" s="41"/>
      <c r="B13" s="44"/>
      <c r="C13" s="44"/>
      <c r="D13" s="42"/>
      <c r="E13" s="165" t="s">
        <v>28</v>
      </c>
      <c r="F13" s="29" t="s">
        <v>90</v>
      </c>
      <c r="G13" s="14">
        <f>+I13*2+J13*1</f>
        <v>4</v>
      </c>
      <c r="H13" s="14">
        <v>3</v>
      </c>
      <c r="I13" s="14">
        <v>2</v>
      </c>
      <c r="J13" s="14">
        <v>0</v>
      </c>
      <c r="K13" s="14">
        <v>1</v>
      </c>
      <c r="L13" s="14">
        <f>SUMIF(D$4:D$9,F13,G$4:G$9)+SUMIF(F$4:F$9,F13,H$4:H$9)</f>
        <v>19</v>
      </c>
      <c r="M13" s="14">
        <f>SUMIF(D$4:D$9,F13,H$4:H$9)+SUMIF(F$4:F$9,F13,G$4:G$9)</f>
        <v>14</v>
      </c>
      <c r="N13" s="14">
        <f>SUMIF(D$4:D$9,F13,I$4:I$9)+SUMIF(F$4:F$9,F13,J$4:J$9)</f>
        <v>7</v>
      </c>
      <c r="O13" s="15">
        <v>9</v>
      </c>
      <c r="Q13" s="14">
        <f>SUMIF(D$4:D$9,F13,Q$4:Q$9)+SUMIF(F$4:F$9,F13,R$4:R$9)</f>
        <v>12</v>
      </c>
      <c r="R13" s="163">
        <f>+M13/Q13</f>
        <v>1.1666666666666667</v>
      </c>
      <c r="S13" s="14">
        <f>SUMIF(D$4:D$9,F13,S$4:S$9)+SUMIF(F$4:F$9,F13,T$4:T$9)</f>
        <v>10</v>
      </c>
      <c r="T13" s="163">
        <f>+L13/S13</f>
        <v>1.9</v>
      </c>
      <c r="W13" s="164"/>
    </row>
    <row r="14" spans="1:23" ht="19.5" customHeight="1">
      <c r="A14" s="41"/>
      <c r="B14" s="44"/>
      <c r="C14" s="44"/>
      <c r="D14" s="166" t="s">
        <v>138</v>
      </c>
      <c r="E14" s="165" t="s">
        <v>29</v>
      </c>
      <c r="F14" s="29" t="s">
        <v>128</v>
      </c>
      <c r="G14" s="14">
        <f>+I14*2+J14*1</f>
        <v>2</v>
      </c>
      <c r="H14" s="14">
        <v>3</v>
      </c>
      <c r="I14" s="14">
        <v>1</v>
      </c>
      <c r="J14" s="14">
        <v>0</v>
      </c>
      <c r="K14" s="14">
        <v>2</v>
      </c>
      <c r="L14" s="14">
        <f>SUMIF(D$4:D$9,F14,G$4:G$9)+SUMIF(F$4:F$9,F14,H$4:H$9)</f>
        <v>5</v>
      </c>
      <c r="M14" s="14">
        <f>SUMIF(D$4:D$9,F14,H$4:H$9)+SUMIF(F$4:F$9,F14,G$4:G$9)</f>
        <v>17</v>
      </c>
      <c r="N14" s="14">
        <f>SUMIF(D$4:D$9,F14,I$4:I$9)+SUMIF(F$4:F$9,F14,J$4:J$9)</f>
        <v>12</v>
      </c>
      <c r="O14" s="15">
        <v>7</v>
      </c>
      <c r="Q14" s="14">
        <f>SUMIF(D$4:D$9,F14,Q$4:Q$9)+SUMIF(F$4:F$9,F14,R$4:R$9)</f>
        <v>11</v>
      </c>
      <c r="R14" s="163">
        <f>+M14/Q14</f>
        <v>1.5454545454545454</v>
      </c>
      <c r="S14" s="14">
        <f>SUMIF(D$4:D$9,F14,S$4:S$9)+SUMIF(F$4:F$9,F14,T$4:T$9)</f>
        <v>11</v>
      </c>
      <c r="T14" s="163">
        <f>+L14/S14</f>
        <v>0.45454545454545453</v>
      </c>
      <c r="U14" s="167"/>
      <c r="W14" s="164"/>
    </row>
    <row r="15" spans="1:23" ht="19.5" customHeight="1" thickBot="1">
      <c r="A15" s="41"/>
      <c r="B15" s="44"/>
      <c r="C15" s="44"/>
      <c r="D15" s="42"/>
      <c r="E15" s="168" t="s">
        <v>30</v>
      </c>
      <c r="F15" s="161" t="s">
        <v>124</v>
      </c>
      <c r="G15" s="39">
        <f>+I15*2+J15*1</f>
        <v>0</v>
      </c>
      <c r="H15" s="39">
        <v>3</v>
      </c>
      <c r="I15" s="39">
        <v>0</v>
      </c>
      <c r="J15" s="39">
        <v>0</v>
      </c>
      <c r="K15" s="39">
        <v>3</v>
      </c>
      <c r="L15" s="39">
        <f>SUMIF(D$4:D$9,F15,G$4:G$9)+SUMIF(F$4:F$9,F15,H$4:H$9)</f>
        <v>9</v>
      </c>
      <c r="M15" s="39">
        <f>SUMIF(D$4:D$9,F15,H$4:H$9)+SUMIF(F$4:F$9,F15,G$4:G$9)</f>
        <v>35</v>
      </c>
      <c r="N15" s="39">
        <f>SUMIF(D$4:D$9,F15,I$4:I$9)+SUMIF(F$4:F$9,F15,J$4:J$9)</f>
        <v>10</v>
      </c>
      <c r="O15" s="40">
        <v>5</v>
      </c>
      <c r="Q15" s="39">
        <f>SUMIF(D$4:D$9,F15,Q$4:Q$9)+SUMIF(F$4:F$9,F15,R$4:R$9)</f>
        <v>11</v>
      </c>
      <c r="R15" s="163">
        <f>+M15/Q15</f>
        <v>3.1818181818181817</v>
      </c>
      <c r="S15" s="39">
        <f>SUMIF(D$4:D$9,F15,S$4:S$9)+SUMIF(F$4:F$9,F15,T$4:T$9)</f>
        <v>12</v>
      </c>
      <c r="T15" s="163">
        <f>+L15/S15</f>
        <v>0.75</v>
      </c>
      <c r="W15" s="164"/>
    </row>
    <row r="16" spans="1:19" ht="19.5" customHeight="1">
      <c r="A16" s="41"/>
      <c r="B16" s="44"/>
      <c r="C16" s="44"/>
      <c r="L16" s="43">
        <f>IF(SUM(L12:L15)&lt;&gt;SUM(M12:M15),"err","")</f>
      </c>
      <c r="N16" s="3">
        <f>IF(SUM(N12:N15)=SUM(I3:J9),"","err")</f>
      </c>
      <c r="P16" s="3"/>
      <c r="Q16" s="3">
        <f>SUM(Q12:Q15)</f>
        <v>45</v>
      </c>
      <c r="S16" s="3">
        <f>SUM(S12:S15)</f>
        <v>45</v>
      </c>
    </row>
    <row r="17" spans="1:12" ht="19.5" customHeight="1">
      <c r="A17" s="41"/>
      <c r="B17" s="44"/>
      <c r="C17" s="44"/>
      <c r="L17" s="43"/>
    </row>
    <row r="18" spans="1:21" ht="19.5" customHeight="1">
      <c r="A18" s="41"/>
      <c r="B18" s="72"/>
      <c r="C18" s="72"/>
      <c r="K18" s="43"/>
      <c r="L18" s="43"/>
      <c r="P18" s="3"/>
      <c r="Q18" s="3"/>
      <c r="S18" s="169"/>
      <c r="T18" s="169"/>
      <c r="U18" s="169"/>
    </row>
    <row r="19" spans="1:5" ht="19.5" customHeight="1" thickBot="1">
      <c r="A19" s="41"/>
      <c r="B19" s="72"/>
      <c r="C19" s="72"/>
      <c r="E19" s="72"/>
    </row>
    <row r="20" spans="1:20" ht="19.5" customHeight="1" thickBot="1">
      <c r="A20" s="332" t="s">
        <v>32</v>
      </c>
      <c r="B20" s="280"/>
      <c r="C20" s="280"/>
      <c r="D20" s="280"/>
      <c r="E20" s="280"/>
      <c r="F20" s="280"/>
      <c r="G20" s="280"/>
      <c r="H20" s="281"/>
      <c r="I20" s="282" t="s">
        <v>3</v>
      </c>
      <c r="J20" s="283"/>
      <c r="K20" s="284"/>
      <c r="L20" s="285" t="s">
        <v>4</v>
      </c>
      <c r="M20" s="286"/>
      <c r="N20" s="287"/>
      <c r="O20" s="41"/>
      <c r="P20" s="288" t="s">
        <v>33</v>
      </c>
      <c r="Q20" s="289"/>
      <c r="R20" s="289"/>
      <c r="S20" s="289"/>
      <c r="T20" s="290"/>
    </row>
    <row r="21" spans="1:20" ht="19.5" customHeight="1" thickBot="1" thickTop="1">
      <c r="A21" s="170" t="s">
        <v>13</v>
      </c>
      <c r="B21" s="171">
        <v>0.7916666666666666</v>
      </c>
      <c r="C21" s="172">
        <f>+B21+90/1440</f>
        <v>0.8541666666666666</v>
      </c>
      <c r="D21" s="173" t="str">
        <f>+F13</f>
        <v>San Martino Junior</v>
      </c>
      <c r="E21" s="174"/>
      <c r="F21" s="173" t="str">
        <f>+F14</f>
        <v>Old Parma Softball</v>
      </c>
      <c r="G21" s="47">
        <v>0</v>
      </c>
      <c r="H21" s="48">
        <v>1</v>
      </c>
      <c r="I21" s="421" t="s">
        <v>74</v>
      </c>
      <c r="J21" s="422"/>
      <c r="K21" s="422"/>
      <c r="L21" s="422" t="s">
        <v>71</v>
      </c>
      <c r="M21" s="422"/>
      <c r="N21" s="423"/>
      <c r="O21" s="41"/>
      <c r="P21" s="59">
        <v>1</v>
      </c>
      <c r="Q21" s="291" t="str">
        <f>+F25</f>
        <v>Bollate Softball</v>
      </c>
      <c r="R21" s="292"/>
      <c r="S21" s="292"/>
      <c r="T21" s="293"/>
    </row>
    <row r="22" spans="1:20" ht="19.5" customHeight="1" thickBot="1" thickTop="1">
      <c r="A22" s="175" t="s">
        <v>15</v>
      </c>
      <c r="B22" s="160">
        <v>0.4166666666666667</v>
      </c>
      <c r="C22" s="160">
        <f>+B22+90/1440</f>
        <v>0.4791666666666667</v>
      </c>
      <c r="D22" s="176" t="str">
        <f>+F12</f>
        <v>Bollate Softball</v>
      </c>
      <c r="E22" s="177"/>
      <c r="F22" s="176" t="str">
        <f>+F15</f>
        <v>ABC Massa</v>
      </c>
      <c r="G22" s="178">
        <v>12</v>
      </c>
      <c r="H22" s="179">
        <v>0</v>
      </c>
      <c r="I22" s="434" t="s">
        <v>139</v>
      </c>
      <c r="J22" s="435"/>
      <c r="K22" s="435"/>
      <c r="L22" s="416" t="s">
        <v>140</v>
      </c>
      <c r="M22" s="416"/>
      <c r="N22" s="417"/>
      <c r="O22" s="41"/>
      <c r="P22" s="61">
        <f>+P21+1</f>
        <v>2</v>
      </c>
      <c r="Q22" s="262" t="str">
        <f>+D25</f>
        <v>Old Parma Softball</v>
      </c>
      <c r="R22" s="263"/>
      <c r="S22" s="263"/>
      <c r="T22" s="264"/>
    </row>
    <row r="23" spans="1:20" ht="19.5" customHeight="1" thickBot="1">
      <c r="A23" s="180"/>
      <c r="B23" s="418" t="s">
        <v>34</v>
      </c>
      <c r="C23" s="419"/>
      <c r="D23" s="419"/>
      <c r="E23" s="419"/>
      <c r="F23" s="419"/>
      <c r="G23" s="419"/>
      <c r="H23" s="420"/>
      <c r="I23" s="181"/>
      <c r="J23" s="182"/>
      <c r="K23" s="182"/>
      <c r="L23" s="183"/>
      <c r="M23" s="183"/>
      <c r="N23" s="184"/>
      <c r="O23" s="41"/>
      <c r="P23" s="61">
        <f>+P22+1</f>
        <v>3</v>
      </c>
      <c r="Q23" s="262" t="str">
        <f>+D24</f>
        <v>San Martino Junior</v>
      </c>
      <c r="R23" s="263"/>
      <c r="S23" s="263"/>
      <c r="T23" s="264"/>
    </row>
    <row r="24" spans="1:20" s="67" customFormat="1" ht="19.5" customHeight="1" thickBot="1">
      <c r="A24" s="185" t="s">
        <v>15</v>
      </c>
      <c r="B24" s="171">
        <v>0.71875</v>
      </c>
      <c r="C24" s="172">
        <f>+B24+90/1440</f>
        <v>0.78125</v>
      </c>
      <c r="D24" s="173" t="str">
        <f>+D21</f>
        <v>San Martino Junior</v>
      </c>
      <c r="E24" s="174"/>
      <c r="F24" s="173" t="str">
        <f>+F22</f>
        <v>ABC Massa</v>
      </c>
      <c r="G24" s="47">
        <v>11</v>
      </c>
      <c r="H24" s="48">
        <v>4</v>
      </c>
      <c r="I24" s="421"/>
      <c r="J24" s="422"/>
      <c r="K24" s="422"/>
      <c r="L24" s="422" t="s">
        <v>141</v>
      </c>
      <c r="M24" s="422"/>
      <c r="N24" s="423"/>
      <c r="O24" s="186"/>
      <c r="P24" s="71">
        <f>+P23+1</f>
        <v>4</v>
      </c>
      <c r="Q24" s="271" t="str">
        <f>+F24</f>
        <v>ABC Massa</v>
      </c>
      <c r="R24" s="272"/>
      <c r="S24" s="272"/>
      <c r="T24" s="273"/>
    </row>
    <row r="25" spans="1:14" s="67" customFormat="1" ht="19.5" customHeight="1" thickBot="1" thickTop="1">
      <c r="A25" s="175" t="s">
        <v>16</v>
      </c>
      <c r="B25" s="160">
        <v>0.7465277777777778</v>
      </c>
      <c r="C25" s="160">
        <f>+B25+120/1440</f>
        <v>0.8298611111111112</v>
      </c>
      <c r="D25" s="176" t="str">
        <f>+F21</f>
        <v>Old Parma Softball</v>
      </c>
      <c r="E25" s="177"/>
      <c r="F25" s="176" t="str">
        <f>+D22</f>
        <v>Bollate Softball</v>
      </c>
      <c r="G25" s="178">
        <v>0</v>
      </c>
      <c r="H25" s="179">
        <v>6</v>
      </c>
      <c r="I25" s="415" t="s">
        <v>142</v>
      </c>
      <c r="J25" s="416"/>
      <c r="K25" s="416"/>
      <c r="L25" s="416" t="s">
        <v>143</v>
      </c>
      <c r="M25" s="416"/>
      <c r="N25" s="417"/>
    </row>
    <row r="26" spans="7:14" s="67" customFormat="1" ht="19.5" customHeight="1">
      <c r="G26" s="73"/>
      <c r="H26" s="73"/>
      <c r="I26" s="73"/>
      <c r="J26" s="73"/>
      <c r="K26" s="73"/>
      <c r="L26" s="73"/>
      <c r="M26" s="73"/>
      <c r="N26" s="73"/>
    </row>
    <row r="27" spans="7:14" s="67" customFormat="1" ht="19.5" customHeight="1">
      <c r="G27" s="73"/>
      <c r="H27" s="73"/>
      <c r="I27" s="73"/>
      <c r="J27" s="73"/>
      <c r="K27" s="73"/>
      <c r="L27" s="73"/>
      <c r="M27" s="73"/>
      <c r="N27" s="73"/>
    </row>
    <row r="28" spans="9:14" s="67" customFormat="1" ht="15" customHeight="1">
      <c r="I28" s="73"/>
      <c r="J28" s="73"/>
      <c r="K28" s="73"/>
      <c r="L28" s="73"/>
      <c r="M28" s="73"/>
      <c r="N28" s="73"/>
    </row>
    <row r="29" spans="7:14" s="67" customFormat="1" ht="15" customHeight="1">
      <c r="G29" s="73"/>
      <c r="H29" s="73"/>
      <c r="I29" s="73"/>
      <c r="J29" s="73"/>
      <c r="K29" s="73"/>
      <c r="L29" s="73"/>
      <c r="M29" s="73"/>
      <c r="N29" s="73"/>
    </row>
    <row r="30" spans="9:14" s="67" customFormat="1" ht="15" customHeight="1">
      <c r="I30" s="73"/>
      <c r="J30" s="73"/>
      <c r="K30" s="73"/>
      <c r="L30" s="73"/>
      <c r="M30" s="73"/>
      <c r="N30" s="73"/>
    </row>
    <row r="31" spans="7:14" s="67" customFormat="1" ht="15" customHeight="1">
      <c r="G31" s="73"/>
      <c r="H31" s="73"/>
      <c r="I31" s="73"/>
      <c r="J31" s="73"/>
      <c r="K31" s="73"/>
      <c r="L31" s="73"/>
      <c r="M31" s="73"/>
      <c r="N31" s="7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mergeCells count="41">
    <mergeCell ref="A1:V1"/>
    <mergeCell ref="U2:V2"/>
    <mergeCell ref="A3:H3"/>
    <mergeCell ref="I3:J3"/>
    <mergeCell ref="K3:M3"/>
    <mergeCell ref="N3:P3"/>
    <mergeCell ref="Q3:R3"/>
    <mergeCell ref="S3:T3"/>
    <mergeCell ref="A4:A5"/>
    <mergeCell ref="K4:M4"/>
    <mergeCell ref="N4:P4"/>
    <mergeCell ref="K5:M5"/>
    <mergeCell ref="N5:P5"/>
    <mergeCell ref="A6:A8"/>
    <mergeCell ref="K6:M6"/>
    <mergeCell ref="N6:P6"/>
    <mergeCell ref="K7:M7"/>
    <mergeCell ref="N7:P7"/>
    <mergeCell ref="K8:M8"/>
    <mergeCell ref="N8:P8"/>
    <mergeCell ref="K9:M9"/>
    <mergeCell ref="N9:P9"/>
    <mergeCell ref="Q11:R11"/>
    <mergeCell ref="S11:T11"/>
    <mergeCell ref="A20:H20"/>
    <mergeCell ref="I20:K20"/>
    <mergeCell ref="L20:N20"/>
    <mergeCell ref="P20:T20"/>
    <mergeCell ref="I21:K21"/>
    <mergeCell ref="L21:N21"/>
    <mergeCell ref="Q21:T21"/>
    <mergeCell ref="I25:K25"/>
    <mergeCell ref="L25:N25"/>
    <mergeCell ref="I22:K22"/>
    <mergeCell ref="L22:N22"/>
    <mergeCell ref="Q22:T22"/>
    <mergeCell ref="B23:H23"/>
    <mergeCell ref="Q23:T23"/>
    <mergeCell ref="I24:K24"/>
    <mergeCell ref="L24:N24"/>
    <mergeCell ref="Q24:T24"/>
  </mergeCells>
  <printOptions horizontalCentered="1"/>
  <pageMargins left="0.3937007874015748" right="0.31496062992125984" top="0.7874015748031497" bottom="0.8661417322834646" header="0.2362204724409449" footer="0.2755905511811024"/>
  <pageSetup cellComments="asDisplayed" fitToHeight="1" fitToWidth="1" horizontalDpi="300" verticalDpi="300" orientation="landscape" paperSize="9" scale="70" r:id="rId1"/>
  <headerFooter alignWithMargins="0">
    <oddHeader>&amp;L&amp;"Times New Roman,Grassetto"San Martino Junior Baseball &amp; Softball
&amp;C&amp;"Times New Roman,Grassetto"&amp;28 7° Torneo Softball San Martino Junior 2012&amp;R&amp;"Times New Roman,Grassetto"&amp;D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workbookViewId="0" topLeftCell="A1">
      <selection activeCell="A1" sqref="A1:V1"/>
    </sheetView>
  </sheetViews>
  <sheetFormatPr defaultColWidth="9.140625" defaultRowHeight="15"/>
  <cols>
    <col min="1" max="1" width="9.140625" style="131" customWidth="1"/>
    <col min="2" max="2" width="7.7109375" style="131" customWidth="1"/>
    <col min="3" max="3" width="27.8515625" style="131" customWidth="1"/>
    <col min="4" max="4" width="36.7109375" style="131" customWidth="1"/>
    <col min="5" max="5" width="11.28125" style="131" bestFit="1" customWidth="1"/>
    <col min="6" max="6" width="9.140625" style="131" customWidth="1"/>
    <col min="7" max="7" width="9.140625" style="132" customWidth="1"/>
    <col min="8" max="11" width="9.140625" style="131" customWidth="1"/>
    <col min="12" max="12" width="0" style="131" hidden="1" customWidth="1"/>
    <col min="13" max="16384" width="9.140625" style="131" customWidth="1"/>
  </cols>
  <sheetData>
    <row r="1" spans="2:10" ht="39.75" customHeight="1">
      <c r="B1" s="437" t="s">
        <v>109</v>
      </c>
      <c r="C1" s="437"/>
      <c r="D1" s="437"/>
      <c r="E1" s="437"/>
      <c r="F1" s="437"/>
      <c r="G1" s="437"/>
      <c r="H1" s="437"/>
      <c r="I1" s="437"/>
      <c r="J1" s="437"/>
    </row>
    <row r="2" spans="2:8" ht="25.5">
      <c r="B2" s="345" t="s">
        <v>110</v>
      </c>
      <c r="C2" s="345"/>
      <c r="D2" s="345"/>
      <c r="E2" s="345"/>
      <c r="F2" s="345"/>
      <c r="G2" s="345"/>
      <c r="H2" s="345"/>
    </row>
    <row r="3" ht="13.5" thickBot="1"/>
    <row r="4" spans="2:8" ht="21" thickBot="1">
      <c r="B4" s="346" t="s">
        <v>33</v>
      </c>
      <c r="C4" s="347"/>
      <c r="D4" s="347"/>
      <c r="E4" s="347"/>
      <c r="F4" s="347"/>
      <c r="G4" s="347"/>
      <c r="H4" s="348"/>
    </row>
    <row r="5" spans="2:8" ht="20.25">
      <c r="B5" s="133">
        <v>1</v>
      </c>
      <c r="C5" s="349" t="s">
        <v>127</v>
      </c>
      <c r="D5" s="349"/>
      <c r="E5" s="349"/>
      <c r="F5" s="349"/>
      <c r="G5" s="349"/>
      <c r="H5" s="350"/>
    </row>
    <row r="6" spans="2:8" ht="20.25">
      <c r="B6" s="134">
        <v>2</v>
      </c>
      <c r="C6" s="337" t="s">
        <v>128</v>
      </c>
      <c r="D6" s="338"/>
      <c r="E6" s="338"/>
      <c r="F6" s="338"/>
      <c r="G6" s="338"/>
      <c r="H6" s="339"/>
    </row>
    <row r="7" spans="2:8" ht="20.25">
      <c r="B7" s="134">
        <v>3</v>
      </c>
      <c r="C7" s="337" t="s">
        <v>90</v>
      </c>
      <c r="D7" s="338"/>
      <c r="E7" s="338"/>
      <c r="F7" s="338"/>
      <c r="G7" s="338"/>
      <c r="H7" s="339"/>
    </row>
    <row r="8" spans="2:8" ht="20.25">
      <c r="B8" s="134">
        <v>4</v>
      </c>
      <c r="C8" s="337" t="s">
        <v>124</v>
      </c>
      <c r="D8" s="338"/>
      <c r="E8" s="338"/>
      <c r="F8" s="338"/>
      <c r="G8" s="338"/>
      <c r="H8" s="339"/>
    </row>
    <row r="9" spans="2:8" ht="20.25" hidden="1">
      <c r="B9" s="134">
        <v>5</v>
      </c>
      <c r="C9" s="337" t="e">
        <v>#REF!</v>
      </c>
      <c r="D9" s="338"/>
      <c r="E9" s="338"/>
      <c r="F9" s="338"/>
      <c r="G9" s="338"/>
      <c r="H9" s="339"/>
    </row>
    <row r="10" spans="2:8" ht="20.25" hidden="1">
      <c r="B10" s="134">
        <v>6</v>
      </c>
      <c r="C10" s="337" t="e">
        <v>#REF!</v>
      </c>
      <c r="D10" s="338"/>
      <c r="E10" s="338"/>
      <c r="F10" s="338"/>
      <c r="G10" s="338"/>
      <c r="H10" s="339"/>
    </row>
    <row r="11" spans="2:8" ht="20.25" hidden="1">
      <c r="B11" s="134">
        <v>7</v>
      </c>
      <c r="C11" s="337" t="e">
        <v>#REF!</v>
      </c>
      <c r="D11" s="338"/>
      <c r="E11" s="338"/>
      <c r="F11" s="338"/>
      <c r="G11" s="338"/>
      <c r="H11" s="339"/>
    </row>
    <row r="12" spans="2:8" ht="20.25" hidden="1">
      <c r="B12" s="134">
        <v>8</v>
      </c>
      <c r="C12" s="337" t="e">
        <v>#REF!</v>
      </c>
      <c r="D12" s="338"/>
      <c r="E12" s="338"/>
      <c r="F12" s="338"/>
      <c r="G12" s="338"/>
      <c r="H12" s="339"/>
    </row>
    <row r="13" spans="2:8" ht="20.25" hidden="1">
      <c r="B13" s="134">
        <v>9</v>
      </c>
      <c r="C13" s="337" t="e">
        <v>#REF!</v>
      </c>
      <c r="D13" s="338"/>
      <c r="E13" s="338"/>
      <c r="F13" s="338"/>
      <c r="G13" s="338"/>
      <c r="H13" s="339"/>
    </row>
    <row r="14" spans="2:8" ht="20.25" hidden="1">
      <c r="B14" s="134">
        <v>10</v>
      </c>
      <c r="C14" s="337">
        <v>0</v>
      </c>
      <c r="D14" s="338"/>
      <c r="E14" s="338"/>
      <c r="F14" s="338"/>
      <c r="G14" s="338"/>
      <c r="H14" s="339"/>
    </row>
    <row r="15" spans="2:8" ht="20.25" hidden="1">
      <c r="B15" s="134">
        <v>11</v>
      </c>
      <c r="C15" s="337">
        <v>0</v>
      </c>
      <c r="D15" s="338"/>
      <c r="E15" s="338"/>
      <c r="F15" s="338"/>
      <c r="G15" s="338"/>
      <c r="H15" s="339"/>
    </row>
    <row r="16" spans="2:8" ht="21" hidden="1" thickBot="1">
      <c r="B16" s="135">
        <v>12</v>
      </c>
      <c r="C16" s="340">
        <v>0</v>
      </c>
      <c r="D16" s="341"/>
      <c r="E16" s="341"/>
      <c r="F16" s="341"/>
      <c r="G16" s="341"/>
      <c r="H16" s="342"/>
    </row>
    <row r="17" spans="2:8" ht="20.25">
      <c r="B17" s="136"/>
      <c r="C17" s="136"/>
      <c r="D17" s="136"/>
      <c r="E17" s="136"/>
      <c r="F17" s="136"/>
      <c r="G17" s="136"/>
      <c r="H17" s="136"/>
    </row>
    <row r="18" spans="2:8" ht="20.25">
      <c r="B18" s="136"/>
      <c r="C18" s="136"/>
      <c r="D18" s="136"/>
      <c r="E18" s="136"/>
      <c r="F18" s="136"/>
      <c r="G18" s="136"/>
      <c r="H18" s="136"/>
    </row>
    <row r="21" spans="2:12" ht="20.25">
      <c r="B21" s="343" t="s">
        <v>111</v>
      </c>
      <c r="C21" s="343"/>
      <c r="E21" s="137" t="s">
        <v>112</v>
      </c>
      <c r="F21" s="138" t="s">
        <v>112</v>
      </c>
      <c r="G21" s="139" t="s">
        <v>113</v>
      </c>
      <c r="H21" s="137" t="s">
        <v>60</v>
      </c>
      <c r="I21" s="137" t="s">
        <v>114</v>
      </c>
      <c r="J21" s="137" t="s">
        <v>115</v>
      </c>
      <c r="L21" s="137" t="s">
        <v>116</v>
      </c>
    </row>
    <row r="22" ht="12.75">
      <c r="F22" s="140" t="s">
        <v>117</v>
      </c>
    </row>
    <row r="23" spans="2:12" s="142" customFormat="1" ht="20.25">
      <c r="B23" s="141" t="s">
        <v>194</v>
      </c>
      <c r="D23" s="141" t="s">
        <v>127</v>
      </c>
      <c r="E23" s="143">
        <v>0</v>
      </c>
      <c r="F23" s="144">
        <v>0</v>
      </c>
      <c r="G23" s="139">
        <v>6</v>
      </c>
      <c r="H23" s="137">
        <v>20</v>
      </c>
      <c r="I23" s="137">
        <v>12</v>
      </c>
      <c r="J23" s="137">
        <v>1</v>
      </c>
      <c r="L23" s="137">
        <v>0</v>
      </c>
    </row>
    <row r="24" spans="2:12" ht="20.25">
      <c r="B24" s="145" t="s">
        <v>195</v>
      </c>
      <c r="D24" s="145" t="s">
        <v>127</v>
      </c>
      <c r="E24" s="146">
        <v>0</v>
      </c>
      <c r="F24" s="147">
        <v>0</v>
      </c>
      <c r="G24" s="148">
        <v>6</v>
      </c>
      <c r="H24" s="149">
        <v>20</v>
      </c>
      <c r="I24" s="149">
        <v>11</v>
      </c>
      <c r="J24" s="149">
        <v>0</v>
      </c>
      <c r="L24" s="149">
        <v>0</v>
      </c>
    </row>
    <row r="25" spans="2:12" ht="20.25">
      <c r="B25" s="145" t="s">
        <v>196</v>
      </c>
      <c r="D25" s="145" t="s">
        <v>10</v>
      </c>
      <c r="E25" s="146">
        <v>0.2857142857142857</v>
      </c>
      <c r="F25" s="147">
        <v>0.2857142857142857</v>
      </c>
      <c r="G25" s="148">
        <v>14</v>
      </c>
      <c r="H25" s="149">
        <v>54</v>
      </c>
      <c r="I25" s="149">
        <v>28</v>
      </c>
      <c r="J25" s="149">
        <v>5</v>
      </c>
      <c r="L25" s="149">
        <v>0</v>
      </c>
    </row>
    <row r="26" spans="2:12" ht="20.25">
      <c r="B26" s="145" t="s">
        <v>197</v>
      </c>
      <c r="D26" s="145" t="s">
        <v>128</v>
      </c>
      <c r="E26" s="146">
        <v>2</v>
      </c>
      <c r="F26" s="147">
        <v>2</v>
      </c>
      <c r="G26" s="148">
        <v>14</v>
      </c>
      <c r="H26" s="149">
        <v>63</v>
      </c>
      <c r="I26" s="149">
        <v>33</v>
      </c>
      <c r="J26" s="149">
        <v>14</v>
      </c>
      <c r="L26" s="149">
        <v>0</v>
      </c>
    </row>
    <row r="27" spans="2:12" ht="20.25">
      <c r="B27" s="145" t="s">
        <v>198</v>
      </c>
      <c r="D27" s="145" t="s">
        <v>124</v>
      </c>
      <c r="E27" s="146">
        <v>4</v>
      </c>
      <c r="F27" s="147">
        <v>4</v>
      </c>
      <c r="G27" s="148">
        <v>6</v>
      </c>
      <c r="H27" s="149">
        <v>35</v>
      </c>
      <c r="I27" s="149">
        <v>3</v>
      </c>
      <c r="J27" s="149">
        <v>4</v>
      </c>
      <c r="L27" s="149">
        <v>0</v>
      </c>
    </row>
    <row r="28" spans="2:12" ht="20.25">
      <c r="B28" s="145" t="s">
        <v>199</v>
      </c>
      <c r="D28" s="145" t="s">
        <v>124</v>
      </c>
      <c r="E28" s="146" t="s">
        <v>37</v>
      </c>
      <c r="F28" s="147">
        <v>4.8</v>
      </c>
      <c r="G28" s="148">
        <v>5</v>
      </c>
      <c r="H28" s="149">
        <v>29</v>
      </c>
      <c r="I28" s="149">
        <v>2</v>
      </c>
      <c r="J28" s="149">
        <v>2</v>
      </c>
      <c r="L28" s="149">
        <v>0</v>
      </c>
    </row>
    <row r="29" spans="2:12" ht="20.25">
      <c r="B29" s="145" t="s">
        <v>200</v>
      </c>
      <c r="D29" s="145" t="s">
        <v>10</v>
      </c>
      <c r="E29" s="146" t="s">
        <v>37</v>
      </c>
      <c r="F29" s="147">
        <v>8.307692307692307</v>
      </c>
      <c r="G29" s="148">
        <v>4.333333333333334</v>
      </c>
      <c r="H29" s="149">
        <v>26</v>
      </c>
      <c r="I29" s="149">
        <v>3</v>
      </c>
      <c r="J29" s="149">
        <v>9</v>
      </c>
      <c r="L29" s="149">
        <v>0</v>
      </c>
    </row>
    <row r="30" spans="2:12" ht="20.25">
      <c r="B30" s="145" t="s">
        <v>201</v>
      </c>
      <c r="D30" s="145" t="s">
        <v>124</v>
      </c>
      <c r="E30" s="146" t="s">
        <v>37</v>
      </c>
      <c r="F30" s="147">
        <v>6.461538461538462</v>
      </c>
      <c r="G30" s="148">
        <v>4.333333333333333</v>
      </c>
      <c r="H30" s="149">
        <v>32</v>
      </c>
      <c r="I30" s="149">
        <v>2</v>
      </c>
      <c r="J30" s="149">
        <v>12</v>
      </c>
      <c r="L30" s="149">
        <v>0</v>
      </c>
    </row>
    <row r="31" spans="2:12" ht="20.25">
      <c r="B31" s="145" t="s">
        <v>202</v>
      </c>
      <c r="D31" s="145" t="s">
        <v>124</v>
      </c>
      <c r="E31" s="146" t="s">
        <v>37</v>
      </c>
      <c r="F31" s="147">
        <v>5.454545454545454</v>
      </c>
      <c r="G31" s="148">
        <v>3.666666666666667</v>
      </c>
      <c r="H31" s="149">
        <v>21</v>
      </c>
      <c r="I31" s="149">
        <v>2</v>
      </c>
      <c r="J31" s="149">
        <v>6</v>
      </c>
      <c r="L31" s="149">
        <v>0</v>
      </c>
    </row>
    <row r="32" spans="2:12" ht="20.25">
      <c r="B32" s="145" t="s">
        <v>203</v>
      </c>
      <c r="D32" s="145" t="s">
        <v>128</v>
      </c>
      <c r="E32" s="146" t="s">
        <v>37</v>
      </c>
      <c r="F32" s="147">
        <v>6.666666666666667</v>
      </c>
      <c r="G32" s="148">
        <v>3</v>
      </c>
      <c r="H32" s="149">
        <v>19</v>
      </c>
      <c r="I32" s="149">
        <v>3</v>
      </c>
      <c r="J32" s="149">
        <v>2</v>
      </c>
      <c r="L32" s="149">
        <v>0</v>
      </c>
    </row>
    <row r="34" spans="2:11" ht="20.25">
      <c r="B34" s="343" t="s">
        <v>118</v>
      </c>
      <c r="C34" s="343"/>
      <c r="E34" s="137" t="s">
        <v>119</v>
      </c>
      <c r="F34" s="137" t="s">
        <v>61</v>
      </c>
      <c r="G34" s="139" t="s">
        <v>42</v>
      </c>
      <c r="H34" s="137" t="s">
        <v>43</v>
      </c>
      <c r="I34" s="137" t="s">
        <v>44</v>
      </c>
      <c r="J34" s="137" t="s">
        <v>45</v>
      </c>
      <c r="K34" s="137" t="s">
        <v>120</v>
      </c>
    </row>
    <row r="36" spans="2:11" s="142" customFormat="1" ht="20.25">
      <c r="B36" s="141" t="s">
        <v>204</v>
      </c>
      <c r="D36" s="141" t="s">
        <v>127</v>
      </c>
      <c r="E36" s="150">
        <v>555.5555555555555</v>
      </c>
      <c r="F36" s="137">
        <v>9</v>
      </c>
      <c r="G36" s="151">
        <v>5</v>
      </c>
      <c r="H36" s="137">
        <v>0</v>
      </c>
      <c r="I36" s="137">
        <v>3</v>
      </c>
      <c r="J36" s="137">
        <v>0</v>
      </c>
      <c r="K36" s="152">
        <v>1222.2222222222222</v>
      </c>
    </row>
    <row r="37" spans="2:11" ht="20.25">
      <c r="B37" s="145" t="s">
        <v>205</v>
      </c>
      <c r="D37" s="145" t="s">
        <v>127</v>
      </c>
      <c r="E37" s="146">
        <v>500</v>
      </c>
      <c r="F37" s="149">
        <v>12</v>
      </c>
      <c r="G37" s="153">
        <v>6</v>
      </c>
      <c r="H37" s="149">
        <v>1</v>
      </c>
      <c r="I37" s="149">
        <v>0</v>
      </c>
      <c r="J37" s="149">
        <v>1</v>
      </c>
      <c r="K37" s="154">
        <v>833.3333333333334</v>
      </c>
    </row>
    <row r="38" spans="2:11" ht="20.25">
      <c r="B38" s="145" t="s">
        <v>194</v>
      </c>
      <c r="D38" s="145" t="s">
        <v>127</v>
      </c>
      <c r="E38" s="146">
        <v>500</v>
      </c>
      <c r="F38" s="149">
        <v>8</v>
      </c>
      <c r="G38" s="153">
        <v>4</v>
      </c>
      <c r="H38" s="149">
        <v>1</v>
      </c>
      <c r="I38" s="149">
        <v>0</v>
      </c>
      <c r="J38" s="149">
        <v>1</v>
      </c>
      <c r="K38" s="154">
        <v>1000</v>
      </c>
    </row>
    <row r="39" spans="2:11" ht="20.25">
      <c r="B39" s="145" t="s">
        <v>200</v>
      </c>
      <c r="D39" s="145" t="s">
        <v>10</v>
      </c>
      <c r="E39" s="146">
        <v>444.44444444444446</v>
      </c>
      <c r="F39" s="149">
        <v>9</v>
      </c>
      <c r="G39" s="153">
        <v>4</v>
      </c>
      <c r="H39" s="149">
        <v>0</v>
      </c>
      <c r="I39" s="149">
        <v>1</v>
      </c>
      <c r="J39" s="149">
        <v>0</v>
      </c>
      <c r="K39" s="154">
        <v>666.6666666666666</v>
      </c>
    </row>
    <row r="40" spans="2:11" ht="20.25">
      <c r="B40" s="145" t="s">
        <v>206</v>
      </c>
      <c r="D40" s="145" t="s">
        <v>10</v>
      </c>
      <c r="E40" s="146">
        <v>428.57142857142856</v>
      </c>
      <c r="F40" s="149">
        <v>7</v>
      </c>
      <c r="G40" s="153">
        <v>3</v>
      </c>
      <c r="H40" s="149">
        <v>1</v>
      </c>
      <c r="I40" s="149">
        <v>0</v>
      </c>
      <c r="J40" s="149">
        <v>0</v>
      </c>
      <c r="K40" s="154">
        <v>571.4285714285714</v>
      </c>
    </row>
    <row r="41" spans="2:11" ht="20.25">
      <c r="B41" s="145" t="s">
        <v>195</v>
      </c>
      <c r="D41" s="145" t="s">
        <v>127</v>
      </c>
      <c r="E41" s="146">
        <v>428.57142857142856</v>
      </c>
      <c r="F41" s="149">
        <v>7</v>
      </c>
      <c r="G41" s="153">
        <v>3</v>
      </c>
      <c r="H41" s="149">
        <v>1</v>
      </c>
      <c r="I41" s="149">
        <v>0</v>
      </c>
      <c r="J41" s="149">
        <v>0</v>
      </c>
      <c r="K41" s="154">
        <v>571.4285714285714</v>
      </c>
    </row>
    <row r="42" spans="2:11" ht="20.25">
      <c r="B42" s="145" t="s">
        <v>207</v>
      </c>
      <c r="D42" s="145" t="s">
        <v>127</v>
      </c>
      <c r="E42" s="146">
        <v>428.57142857142856</v>
      </c>
      <c r="F42" s="149">
        <v>7</v>
      </c>
      <c r="G42" s="153">
        <v>3</v>
      </c>
      <c r="H42" s="149">
        <v>0</v>
      </c>
      <c r="I42" s="149">
        <v>1</v>
      </c>
      <c r="J42" s="149">
        <v>0</v>
      </c>
      <c r="K42" s="154">
        <v>714.2857142857143</v>
      </c>
    </row>
    <row r="43" spans="2:11" ht="20.25">
      <c r="B43" s="145" t="s">
        <v>208</v>
      </c>
      <c r="D43" s="145" t="s">
        <v>127</v>
      </c>
      <c r="E43" s="146">
        <v>363.6363636363636</v>
      </c>
      <c r="F43" s="149">
        <v>11</v>
      </c>
      <c r="G43" s="153">
        <v>4</v>
      </c>
      <c r="H43" s="149">
        <v>2</v>
      </c>
      <c r="I43" s="149">
        <v>0</v>
      </c>
      <c r="J43" s="149">
        <v>0</v>
      </c>
      <c r="K43" s="154">
        <v>545.4545454545455</v>
      </c>
    </row>
    <row r="44" spans="2:11" ht="20.25">
      <c r="B44" s="145" t="s">
        <v>209</v>
      </c>
      <c r="D44" s="145" t="s">
        <v>10</v>
      </c>
      <c r="E44" s="146">
        <v>333.3333333333333</v>
      </c>
      <c r="F44" s="149">
        <v>9</v>
      </c>
      <c r="G44" s="153">
        <v>3</v>
      </c>
      <c r="H44" s="149">
        <v>0</v>
      </c>
      <c r="I44" s="149">
        <v>0</v>
      </c>
      <c r="J44" s="149">
        <v>0</v>
      </c>
      <c r="K44" s="154">
        <v>333.3333333333333</v>
      </c>
    </row>
    <row r="45" spans="2:11" ht="20.25">
      <c r="B45" s="145" t="s">
        <v>210</v>
      </c>
      <c r="D45" s="145" t="s">
        <v>128</v>
      </c>
      <c r="E45" s="146">
        <v>300</v>
      </c>
      <c r="F45" s="149">
        <v>10</v>
      </c>
      <c r="G45" s="153">
        <v>3</v>
      </c>
      <c r="H45" s="149">
        <v>1</v>
      </c>
      <c r="I45" s="149">
        <v>1</v>
      </c>
      <c r="J45" s="149">
        <v>0</v>
      </c>
      <c r="K45" s="154">
        <v>600</v>
      </c>
    </row>
  </sheetData>
  <sheetProtection/>
  <mergeCells count="17">
    <mergeCell ref="C13:H13"/>
    <mergeCell ref="B1:J1"/>
    <mergeCell ref="B2:H2"/>
    <mergeCell ref="B4:H4"/>
    <mergeCell ref="C5:H5"/>
    <mergeCell ref="C6:H6"/>
    <mergeCell ref="C7:H7"/>
    <mergeCell ref="C14:H14"/>
    <mergeCell ref="C15:H15"/>
    <mergeCell ref="C16:H16"/>
    <mergeCell ref="B21:C21"/>
    <mergeCell ref="B34:C34"/>
    <mergeCell ref="C8:H8"/>
    <mergeCell ref="C9:H9"/>
    <mergeCell ref="C10:H10"/>
    <mergeCell ref="C11:H11"/>
    <mergeCell ref="C12:H12"/>
  </mergeCells>
  <printOptions horizontalCentered="1"/>
  <pageMargins left="0.7874015748031497" right="0.7874015748031497" top="0.78" bottom="0.85" header="0.25" footer="0.29"/>
  <pageSetup fitToHeight="1" fitToWidth="1" horizontalDpi="600" verticalDpi="600" orientation="landscape" paperSize="9" scale="66" r:id="rId1"/>
  <headerFooter alignWithMargins="0">
    <oddHeader>&amp;L&amp;"Times New Roman,Grassetto"San Martino Junior Baseball &amp; Softball
&amp;R&amp;"Times New Roman,Grassetto"&amp;D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75" zoomScaleNormal="75" workbookViewId="0" topLeftCell="A1">
      <selection activeCell="I21" sqref="I21:K32"/>
    </sheetView>
  </sheetViews>
  <sheetFormatPr defaultColWidth="8.00390625" defaultRowHeight="15"/>
  <cols>
    <col min="1" max="1" width="10.7109375" style="1" customWidth="1"/>
    <col min="2" max="2" width="6.7109375" style="1" customWidth="1"/>
    <col min="3" max="3" width="7.7109375" style="1" customWidth="1"/>
    <col min="4" max="4" width="35.00390625" style="1" customWidth="1"/>
    <col min="5" max="5" width="3.28125" style="1" customWidth="1"/>
    <col min="6" max="6" width="35.00390625" style="2" customWidth="1"/>
    <col min="7" max="10" width="5.00390625" style="3" customWidth="1"/>
    <col min="11" max="14" width="4.7109375" style="3" customWidth="1"/>
    <col min="15" max="16" width="4.7109375" style="1" customWidth="1"/>
    <col min="17" max="18" width="7.7109375" style="1" customWidth="1"/>
    <col min="19" max="20" width="8.7109375" style="1" customWidth="1"/>
    <col min="21" max="21" width="9.8515625" style="1" bestFit="1" customWidth="1"/>
    <col min="22" max="22" width="8.57421875" style="1" bestFit="1" customWidth="1"/>
    <col min="23" max="16384" width="8.00390625" style="1" customWidth="1"/>
  </cols>
  <sheetData>
    <row r="1" spans="1:22" ht="39.75" customHeight="1" thickBot="1">
      <c r="A1" s="329" t="s">
        <v>160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8:22" ht="30" customHeight="1" thickBot="1">
      <c r="R2" s="4" t="s">
        <v>1</v>
      </c>
      <c r="S2" s="5"/>
      <c r="T2" s="5"/>
      <c r="U2" s="330">
        <f ca="1">NOW()</f>
        <v>41099.055919212966</v>
      </c>
      <c r="V2" s="331"/>
    </row>
    <row r="3" spans="1:20" ht="19.5" customHeight="1" thickBot="1" thickTop="1">
      <c r="A3" s="332" t="s">
        <v>122</v>
      </c>
      <c r="B3" s="280"/>
      <c r="C3" s="280"/>
      <c r="D3" s="280"/>
      <c r="E3" s="280"/>
      <c r="F3" s="280"/>
      <c r="G3" s="280"/>
      <c r="H3" s="281"/>
      <c r="I3" s="333" t="s">
        <v>2</v>
      </c>
      <c r="J3" s="334"/>
      <c r="K3" s="282" t="s">
        <v>3</v>
      </c>
      <c r="L3" s="283"/>
      <c r="M3" s="284"/>
      <c r="N3" s="285" t="s">
        <v>4</v>
      </c>
      <c r="O3" s="286"/>
      <c r="P3" s="287"/>
      <c r="Q3" s="335" t="s">
        <v>6</v>
      </c>
      <c r="R3" s="336"/>
      <c r="S3" s="335" t="s">
        <v>5</v>
      </c>
      <c r="T3" s="336"/>
    </row>
    <row r="4" spans="1:20" ht="19.5" customHeight="1">
      <c r="A4" s="312" t="s">
        <v>13</v>
      </c>
      <c r="B4" s="11">
        <v>0.34375</v>
      </c>
      <c r="C4" s="11">
        <f aca="true" t="shared" si="0" ref="C4:C9">+B4+90/1440</f>
        <v>0.40625</v>
      </c>
      <c r="D4" s="12" t="s">
        <v>12</v>
      </c>
      <c r="E4" s="13"/>
      <c r="F4" s="12" t="s">
        <v>161</v>
      </c>
      <c r="G4" s="31">
        <v>0</v>
      </c>
      <c r="H4" s="17">
        <v>15</v>
      </c>
      <c r="I4" s="31">
        <v>1</v>
      </c>
      <c r="J4" s="17">
        <v>7</v>
      </c>
      <c r="K4" s="314" t="s">
        <v>162</v>
      </c>
      <c r="L4" s="315"/>
      <c r="M4" s="316"/>
      <c r="N4" s="317" t="s">
        <v>129</v>
      </c>
      <c r="O4" s="315"/>
      <c r="P4" s="318"/>
      <c r="Q4" s="3">
        <v>5</v>
      </c>
      <c r="R4" s="3">
        <v>4</v>
      </c>
      <c r="S4" s="3">
        <f aca="true" t="shared" si="1" ref="S4:S9">+R4</f>
        <v>4</v>
      </c>
      <c r="T4" s="3">
        <f aca="true" t="shared" si="2" ref="T4:T9">+Q4</f>
        <v>5</v>
      </c>
    </row>
    <row r="5" spans="1:20" ht="19.5" customHeight="1">
      <c r="A5" s="312"/>
      <c r="B5" s="11">
        <f>+C4+240/1440</f>
        <v>0.5729166666666666</v>
      </c>
      <c r="C5" s="28">
        <f t="shared" si="0"/>
        <v>0.6354166666666666</v>
      </c>
      <c r="D5" s="12" t="s">
        <v>90</v>
      </c>
      <c r="E5" s="13"/>
      <c r="F5" s="12" t="s">
        <v>12</v>
      </c>
      <c r="G5" s="31">
        <v>9</v>
      </c>
      <c r="H5" s="17">
        <v>5</v>
      </c>
      <c r="I5" s="31">
        <v>4</v>
      </c>
      <c r="J5" s="17">
        <v>3</v>
      </c>
      <c r="K5" s="319"/>
      <c r="L5" s="320"/>
      <c r="M5" s="321"/>
      <c r="N5" s="322" t="s">
        <v>163</v>
      </c>
      <c r="O5" s="320"/>
      <c r="P5" s="323"/>
      <c r="Q5" s="3">
        <v>4</v>
      </c>
      <c r="R5" s="3">
        <v>3</v>
      </c>
      <c r="S5" s="3">
        <f t="shared" si="1"/>
        <v>3</v>
      </c>
      <c r="T5" s="3">
        <f t="shared" si="2"/>
        <v>4</v>
      </c>
    </row>
    <row r="6" spans="1:20" ht="19.5" customHeight="1" thickBot="1">
      <c r="A6" s="313"/>
      <c r="B6" s="18">
        <f>+C5+15/1440</f>
        <v>0.6458333333333333</v>
      </c>
      <c r="C6" s="155">
        <f t="shared" si="0"/>
        <v>0.7083333333333333</v>
      </c>
      <c r="D6" s="32" t="s">
        <v>161</v>
      </c>
      <c r="E6" s="156"/>
      <c r="F6" s="32" t="s">
        <v>164</v>
      </c>
      <c r="G6" s="21">
        <v>8</v>
      </c>
      <c r="H6" s="22">
        <v>4</v>
      </c>
      <c r="I6" s="21">
        <v>5</v>
      </c>
      <c r="J6" s="22">
        <v>3</v>
      </c>
      <c r="K6" s="324" t="s">
        <v>74</v>
      </c>
      <c r="L6" s="325"/>
      <c r="M6" s="326"/>
      <c r="N6" s="327" t="s">
        <v>163</v>
      </c>
      <c r="O6" s="325"/>
      <c r="P6" s="328"/>
      <c r="Q6" s="3">
        <v>5</v>
      </c>
      <c r="R6" s="3">
        <v>4</v>
      </c>
      <c r="S6" s="3">
        <f t="shared" si="1"/>
        <v>4</v>
      </c>
      <c r="T6" s="3">
        <f t="shared" si="2"/>
        <v>5</v>
      </c>
    </row>
    <row r="7" spans="1:20" ht="19.5" customHeight="1" thickTop="1">
      <c r="A7" s="294" t="s">
        <v>15</v>
      </c>
      <c r="B7" s="11">
        <v>0.4895833333333333</v>
      </c>
      <c r="C7" s="11">
        <f t="shared" si="0"/>
        <v>0.5520833333333333</v>
      </c>
      <c r="D7" s="12" t="s">
        <v>164</v>
      </c>
      <c r="E7" s="13"/>
      <c r="F7" s="12" t="s">
        <v>90</v>
      </c>
      <c r="G7" s="31">
        <v>1</v>
      </c>
      <c r="H7" s="17">
        <v>8</v>
      </c>
      <c r="I7" s="31">
        <v>3</v>
      </c>
      <c r="J7" s="17">
        <v>3</v>
      </c>
      <c r="K7" s="296" t="s">
        <v>165</v>
      </c>
      <c r="L7" s="297"/>
      <c r="M7" s="298"/>
      <c r="N7" s="299" t="s">
        <v>68</v>
      </c>
      <c r="O7" s="297"/>
      <c r="P7" s="300"/>
      <c r="Q7" s="3">
        <v>4</v>
      </c>
      <c r="R7" s="3">
        <v>4</v>
      </c>
      <c r="S7" s="3">
        <f t="shared" si="1"/>
        <v>4</v>
      </c>
      <c r="T7" s="3">
        <f t="shared" si="2"/>
        <v>4</v>
      </c>
    </row>
    <row r="8" spans="1:20" ht="19.5" customHeight="1">
      <c r="A8" s="294"/>
      <c r="B8" s="28">
        <f>+C7+30/1440</f>
        <v>0.5729166666666666</v>
      </c>
      <c r="C8" s="28">
        <f t="shared" si="0"/>
        <v>0.6354166666666666</v>
      </c>
      <c r="D8" s="12" t="s">
        <v>12</v>
      </c>
      <c r="E8" s="13"/>
      <c r="F8" s="12" t="s">
        <v>164</v>
      </c>
      <c r="G8" s="31">
        <v>3</v>
      </c>
      <c r="H8" s="17">
        <v>15</v>
      </c>
      <c r="I8" s="31">
        <v>2</v>
      </c>
      <c r="J8" s="17">
        <v>6</v>
      </c>
      <c r="K8" s="301"/>
      <c r="L8" s="302"/>
      <c r="M8" s="303"/>
      <c r="N8" s="304" t="s">
        <v>68</v>
      </c>
      <c r="O8" s="302"/>
      <c r="P8" s="305"/>
      <c r="Q8" s="3">
        <v>5</v>
      </c>
      <c r="R8" s="3">
        <v>4</v>
      </c>
      <c r="S8" s="3">
        <f t="shared" si="1"/>
        <v>4</v>
      </c>
      <c r="T8" s="3">
        <f t="shared" si="2"/>
        <v>5</v>
      </c>
    </row>
    <row r="9" spans="1:20" ht="19.5" customHeight="1" thickBot="1">
      <c r="A9" s="295"/>
      <c r="B9" s="191">
        <f>+C8+225/1440</f>
        <v>0.7916666666666666</v>
      </c>
      <c r="C9" s="36">
        <f t="shared" si="0"/>
        <v>0.8541666666666666</v>
      </c>
      <c r="D9" s="161" t="s">
        <v>90</v>
      </c>
      <c r="E9" s="70"/>
      <c r="F9" s="161" t="s">
        <v>161</v>
      </c>
      <c r="G9" s="39">
        <v>0</v>
      </c>
      <c r="H9" s="40">
        <v>11</v>
      </c>
      <c r="I9" s="39">
        <v>5</v>
      </c>
      <c r="J9" s="40">
        <v>6</v>
      </c>
      <c r="K9" s="306"/>
      <c r="L9" s="307"/>
      <c r="M9" s="308"/>
      <c r="N9" s="309" t="s">
        <v>166</v>
      </c>
      <c r="O9" s="310"/>
      <c r="P9" s="311"/>
      <c r="Q9" s="3">
        <v>5</v>
      </c>
      <c r="R9" s="3">
        <v>4</v>
      </c>
      <c r="S9" s="3">
        <f t="shared" si="1"/>
        <v>4</v>
      </c>
      <c r="T9" s="3">
        <f t="shared" si="2"/>
        <v>5</v>
      </c>
    </row>
    <row r="10" spans="1:14" ht="19.5" customHeight="1" thickBot="1">
      <c r="A10" s="41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</row>
    <row r="11" spans="1:20" ht="19.5" customHeight="1" thickBot="1">
      <c r="A11" s="41"/>
      <c r="B11" s="44"/>
      <c r="C11" s="44"/>
      <c r="D11" s="42"/>
      <c r="E11" s="45"/>
      <c r="F11" s="46" t="s">
        <v>17</v>
      </c>
      <c r="G11" s="47" t="s">
        <v>18</v>
      </c>
      <c r="H11" s="47" t="s">
        <v>19</v>
      </c>
      <c r="I11" s="47" t="s">
        <v>133</v>
      </c>
      <c r="J11" s="47" t="s">
        <v>21</v>
      </c>
      <c r="K11" s="47" t="s">
        <v>134</v>
      </c>
      <c r="L11" s="47" t="s">
        <v>23</v>
      </c>
      <c r="M11" s="47" t="s">
        <v>24</v>
      </c>
      <c r="N11" s="47" t="s">
        <v>2</v>
      </c>
      <c r="O11" s="48" t="s">
        <v>135</v>
      </c>
      <c r="Q11" s="274" t="s">
        <v>136</v>
      </c>
      <c r="R11" s="275"/>
      <c r="S11" s="274" t="s">
        <v>137</v>
      </c>
      <c r="T11" s="276"/>
    </row>
    <row r="12" spans="1:23" ht="19.5" customHeight="1" thickTop="1">
      <c r="A12" s="41"/>
      <c r="B12" s="44"/>
      <c r="C12" s="44"/>
      <c r="D12" s="42"/>
      <c r="E12" s="192" t="s">
        <v>27</v>
      </c>
      <c r="F12" s="193" t="s">
        <v>161</v>
      </c>
      <c r="G12" s="25">
        <f>+I12*2+J12*1</f>
        <v>6</v>
      </c>
      <c r="H12" s="25">
        <v>3</v>
      </c>
      <c r="I12" s="25">
        <v>3</v>
      </c>
      <c r="J12" s="25">
        <v>0</v>
      </c>
      <c r="K12" s="25">
        <v>0</v>
      </c>
      <c r="L12" s="25">
        <f>SUMIF(D$4:D$9,F12,G$4:G$9)+SUMIF(F$4:F$9,F12,H$4:H$9)</f>
        <v>34</v>
      </c>
      <c r="M12" s="25">
        <f>SUMIF(D$4:D$9,F12,H$4:H$9)+SUMIF(F$4:F$9,F12,G$4:G$9)</f>
        <v>4</v>
      </c>
      <c r="N12" s="25">
        <f>SUMIF(D$4:D$9,F12,I$4:I$9)+SUMIF(F$4:F$9,F12,J$4:J$9)</f>
        <v>18</v>
      </c>
      <c r="O12" s="26">
        <v>31</v>
      </c>
      <c r="Q12" s="25">
        <f>SUMIF(D$4:D$9,F12,Q$4:Q$9)+SUMIF(F$4:F$9,F12,R$4:R$9)</f>
        <v>13</v>
      </c>
      <c r="R12" s="163">
        <f>+M12/Q12</f>
        <v>0.3076923076923077</v>
      </c>
      <c r="S12" s="25">
        <f>SUMIF(D$4:D$9,F12,S$4:S$9)+SUMIF(F$4:F$9,F12,T$4:T$9)</f>
        <v>14</v>
      </c>
      <c r="T12" s="163">
        <f>+L12/S12</f>
        <v>2.4285714285714284</v>
      </c>
      <c r="W12" s="164">
        <f>+M12/Q12</f>
        <v>0.3076923076923077</v>
      </c>
    </row>
    <row r="13" spans="1:23" ht="19.5" customHeight="1">
      <c r="A13" s="41"/>
      <c r="B13" s="44"/>
      <c r="C13" s="44"/>
      <c r="D13" s="42"/>
      <c r="E13" s="194" t="s">
        <v>28</v>
      </c>
      <c r="F13" s="195" t="s">
        <v>90</v>
      </c>
      <c r="G13" s="14">
        <f>+I13*2+J13*1</f>
        <v>4</v>
      </c>
      <c r="H13" s="14">
        <v>3</v>
      </c>
      <c r="I13" s="14">
        <v>2</v>
      </c>
      <c r="J13" s="14">
        <v>0</v>
      </c>
      <c r="K13" s="14">
        <v>1</v>
      </c>
      <c r="L13" s="14">
        <f>SUMIF(D$4:D$9,F13,G$4:G$9)+SUMIF(F$4:F$9,F13,H$4:H$9)</f>
        <v>17</v>
      </c>
      <c r="M13" s="14">
        <f>SUMIF(D$4:D$9,F13,H$4:H$9)+SUMIF(F$4:F$9,F13,G$4:G$9)</f>
        <v>17</v>
      </c>
      <c r="N13" s="14">
        <f>SUMIF(D$4:D$9,F13,I$4:I$9)+SUMIF(F$4:F$9,F13,J$4:J$9)</f>
        <v>12</v>
      </c>
      <c r="O13" s="15">
        <v>10</v>
      </c>
      <c r="Q13" s="14">
        <f>SUMIF(D$4:D$9,F13,Q$4:Q$9)+SUMIF(F$4:F$9,F13,R$4:R$9)</f>
        <v>13</v>
      </c>
      <c r="R13" s="163">
        <f>+M13/Q13</f>
        <v>1.3076923076923077</v>
      </c>
      <c r="S13" s="14">
        <f>SUMIF(D$4:D$9,F13,S$4:S$9)+SUMIF(F$4:F$9,F13,T$4:T$9)</f>
        <v>11</v>
      </c>
      <c r="T13" s="163">
        <f>+L13/S13</f>
        <v>1.5454545454545454</v>
      </c>
      <c r="W13" s="164">
        <f>+M13/Q13</f>
        <v>1.3076923076923077</v>
      </c>
    </row>
    <row r="14" spans="1:23" ht="19.5" customHeight="1">
      <c r="A14" s="41"/>
      <c r="B14" s="44"/>
      <c r="C14" s="44"/>
      <c r="D14" s="42"/>
      <c r="E14" s="194" t="s">
        <v>29</v>
      </c>
      <c r="F14" s="195" t="s">
        <v>164</v>
      </c>
      <c r="G14" s="14">
        <f>+I14*2+J14*1</f>
        <v>2</v>
      </c>
      <c r="H14" s="14">
        <v>3</v>
      </c>
      <c r="I14" s="14">
        <v>1</v>
      </c>
      <c r="J14" s="14">
        <v>0</v>
      </c>
      <c r="K14" s="14">
        <v>2</v>
      </c>
      <c r="L14" s="14">
        <f>SUMIF(D$4:D$9,F14,G$4:G$9)+SUMIF(F$4:F$9,F14,H$4:H$9)</f>
        <v>20</v>
      </c>
      <c r="M14" s="14">
        <f>SUMIF(D$4:D$9,F14,H$4:H$9)+SUMIF(F$4:F$9,F14,G$4:G$9)</f>
        <v>19</v>
      </c>
      <c r="N14" s="14">
        <f>SUMIF(D$4:D$9,F14,I$4:I$9)+SUMIF(F$4:F$9,F14,J$4:J$9)</f>
        <v>12</v>
      </c>
      <c r="O14" s="15">
        <v>18</v>
      </c>
      <c r="Q14" s="14">
        <f>SUMIF(D$4:D$9,F14,Q$4:Q$9)+SUMIF(F$4:F$9,F14,R$4:R$9)</f>
        <v>12</v>
      </c>
      <c r="R14" s="163">
        <f>+M14/Q14</f>
        <v>1.5833333333333333</v>
      </c>
      <c r="S14" s="14">
        <f>SUMIF(D$4:D$9,F14,S$4:S$9)+SUMIF(F$4:F$9,F14,T$4:T$9)</f>
        <v>14</v>
      </c>
      <c r="T14" s="163">
        <f>+L14/S14</f>
        <v>1.4285714285714286</v>
      </c>
      <c r="W14" s="164">
        <f>+M14/Q14</f>
        <v>1.5833333333333333</v>
      </c>
    </row>
    <row r="15" spans="1:23" ht="19.5" customHeight="1" thickBot="1">
      <c r="A15" s="41"/>
      <c r="B15" s="44"/>
      <c r="C15" s="44"/>
      <c r="D15" s="42"/>
      <c r="E15" s="196" t="s">
        <v>31</v>
      </c>
      <c r="F15" s="53" t="s">
        <v>12</v>
      </c>
      <c r="G15" s="39">
        <f>+I15*2+J15*1</f>
        <v>0</v>
      </c>
      <c r="H15" s="39">
        <v>3</v>
      </c>
      <c r="I15" s="39">
        <v>0</v>
      </c>
      <c r="J15" s="39">
        <v>0</v>
      </c>
      <c r="K15" s="39">
        <v>1</v>
      </c>
      <c r="L15" s="39">
        <f>SUMIF(D$4:D$9,F15,G$4:G$9)+SUMIF(F$4:F$9,F15,H$4:H$9)</f>
        <v>8</v>
      </c>
      <c r="M15" s="39">
        <f>SUMIF(D$4:D$9,F15,H$4:H$9)+SUMIF(F$4:F$9,F15,G$4:G$9)</f>
        <v>39</v>
      </c>
      <c r="N15" s="39">
        <f>SUMIF(D$4:D$9,F15,I$4:I$9)+SUMIF(F$4:F$9,F15,J$4:J$9)</f>
        <v>6</v>
      </c>
      <c r="O15" s="40">
        <v>5</v>
      </c>
      <c r="Q15" s="39">
        <f>SUMIF(D$4:D$9,F15,Q$4:Q$9)+SUMIF(F$4:F$9,F15,R$4:R$9)</f>
        <v>13</v>
      </c>
      <c r="R15" s="163">
        <f>+M15/Q15</f>
        <v>3</v>
      </c>
      <c r="S15" s="39">
        <f>SUMIF(D$4:D$9,F15,S$4:S$9)+SUMIF(F$4:F$9,F15,T$4:T$9)</f>
        <v>12</v>
      </c>
      <c r="T15" s="163">
        <f>+L15/S15</f>
        <v>0.6666666666666666</v>
      </c>
      <c r="W15" s="164">
        <f>+M15/Q15</f>
        <v>3</v>
      </c>
    </row>
    <row r="16" spans="1:19" ht="19.5" customHeight="1">
      <c r="A16" s="41"/>
      <c r="B16" s="44"/>
      <c r="C16" s="44"/>
      <c r="L16" s="43">
        <f>IF(SUM(L12:L15)&lt;&gt;SUM(M12:M15),"err","")</f>
      </c>
      <c r="N16" s="3">
        <f>IF(SUM(N12:N15)=SUM(I3:J9),"","err")</f>
      </c>
      <c r="P16" s="3"/>
      <c r="Q16" s="3">
        <f>SUM(Q12:Q15)</f>
        <v>51</v>
      </c>
      <c r="S16" s="3">
        <f>SUM(S12:S15)</f>
        <v>51</v>
      </c>
    </row>
    <row r="17" spans="1:12" ht="19.5" customHeight="1">
      <c r="A17" s="41"/>
      <c r="B17" s="44"/>
      <c r="C17" s="44"/>
      <c r="L17" s="43"/>
    </row>
    <row r="18" spans="1:21" ht="19.5" customHeight="1">
      <c r="A18" s="41"/>
      <c r="B18" s="72"/>
      <c r="C18" s="72"/>
      <c r="K18" s="43"/>
      <c r="L18" s="43"/>
      <c r="P18" s="3"/>
      <c r="Q18" s="3"/>
      <c r="S18" s="169"/>
      <c r="T18" s="169"/>
      <c r="U18" s="169"/>
    </row>
    <row r="19" spans="1:5" ht="19.5" customHeight="1" thickBot="1">
      <c r="A19" s="41"/>
      <c r="B19" s="72"/>
      <c r="C19" s="72"/>
      <c r="E19" s="72"/>
    </row>
    <row r="20" spans="1:20" ht="19.5" customHeight="1" thickBot="1">
      <c r="A20" s="277" t="s">
        <v>16</v>
      </c>
      <c r="B20" s="280" t="s">
        <v>32</v>
      </c>
      <c r="C20" s="280"/>
      <c r="D20" s="280"/>
      <c r="E20" s="280"/>
      <c r="F20" s="280"/>
      <c r="G20" s="280"/>
      <c r="H20" s="281"/>
      <c r="I20" s="282" t="s">
        <v>3</v>
      </c>
      <c r="J20" s="283"/>
      <c r="K20" s="284"/>
      <c r="L20" s="285" t="s">
        <v>4</v>
      </c>
      <c r="M20" s="286"/>
      <c r="N20" s="287"/>
      <c r="O20" s="41"/>
      <c r="P20" s="288" t="s">
        <v>33</v>
      </c>
      <c r="Q20" s="289"/>
      <c r="R20" s="289"/>
      <c r="S20" s="289"/>
      <c r="T20" s="290"/>
    </row>
    <row r="21" spans="1:20" ht="19.5" customHeight="1" thickTop="1">
      <c r="A21" s="278"/>
      <c r="B21" s="58">
        <v>0.3541666666666667</v>
      </c>
      <c r="C21" s="11">
        <f>+B21+90/1440</f>
        <v>0.4166666666666667</v>
      </c>
      <c r="D21" s="7" t="str">
        <f>+F13</f>
        <v>San Martino Junior</v>
      </c>
      <c r="E21" s="30"/>
      <c r="F21" s="7" t="str">
        <f>+F14</f>
        <v>Crocetta Kids</v>
      </c>
      <c r="G21" s="31">
        <v>0</v>
      </c>
      <c r="H21" s="17">
        <v>6</v>
      </c>
      <c r="I21" s="258" t="s">
        <v>156</v>
      </c>
      <c r="J21" s="259"/>
      <c r="K21" s="259"/>
      <c r="L21" s="260" t="s">
        <v>163</v>
      </c>
      <c r="M21" s="260"/>
      <c r="N21" s="261"/>
      <c r="O21" s="41"/>
      <c r="P21" s="59">
        <v>1</v>
      </c>
      <c r="Q21" s="291" t="str">
        <f>+D26</f>
        <v>Junior Parma</v>
      </c>
      <c r="R21" s="292"/>
      <c r="S21" s="292"/>
      <c r="T21" s="293"/>
    </row>
    <row r="22" spans="1:20" ht="19.5" customHeight="1" thickBot="1">
      <c r="A22" s="278"/>
      <c r="B22" s="28">
        <f>+C21+15/1440</f>
        <v>0.42708333333333337</v>
      </c>
      <c r="C22" s="36">
        <f>+B22+90/1440</f>
        <v>0.48958333333333337</v>
      </c>
      <c r="D22" s="29" t="str">
        <f>+F12</f>
        <v>Junior Parma</v>
      </c>
      <c r="E22" s="30"/>
      <c r="F22" s="12" t="str">
        <f>+F15</f>
        <v>Conegliano</v>
      </c>
      <c r="G22" s="39">
        <v>11</v>
      </c>
      <c r="H22" s="40">
        <v>2</v>
      </c>
      <c r="I22" s="258" t="s">
        <v>76</v>
      </c>
      <c r="J22" s="259"/>
      <c r="K22" s="259"/>
      <c r="L22" s="260" t="s">
        <v>163</v>
      </c>
      <c r="M22" s="260"/>
      <c r="N22" s="261"/>
      <c r="O22" s="41"/>
      <c r="P22" s="61">
        <f>+P21+1</f>
        <v>2</v>
      </c>
      <c r="Q22" s="262" t="str">
        <f>+F26</f>
        <v>Crocetta Kids</v>
      </c>
      <c r="R22" s="263"/>
      <c r="S22" s="263"/>
      <c r="T22" s="264"/>
    </row>
    <row r="23" spans="1:20" ht="19.5" customHeight="1">
      <c r="A23" s="278"/>
      <c r="B23" s="265" t="s">
        <v>34</v>
      </c>
      <c r="C23" s="266"/>
      <c r="D23" s="266"/>
      <c r="E23" s="266"/>
      <c r="F23" s="266"/>
      <c r="G23" s="266"/>
      <c r="H23" s="267"/>
      <c r="I23" s="197"/>
      <c r="J23" s="198"/>
      <c r="K23" s="198"/>
      <c r="L23" s="198"/>
      <c r="M23" s="198"/>
      <c r="N23" s="199"/>
      <c r="O23" s="41"/>
      <c r="P23" s="61">
        <f>+P22+1</f>
        <v>3</v>
      </c>
      <c r="Q23" s="262" t="str">
        <f>+D25</f>
        <v>San Martino Junior</v>
      </c>
      <c r="R23" s="263"/>
      <c r="S23" s="263"/>
      <c r="T23" s="264"/>
    </row>
    <row r="24" spans="1:20" ht="19.5" customHeight="1" thickBot="1">
      <c r="A24" s="278"/>
      <c r="B24" s="268"/>
      <c r="C24" s="269"/>
      <c r="D24" s="269"/>
      <c r="E24" s="269"/>
      <c r="F24" s="269"/>
      <c r="G24" s="269"/>
      <c r="H24" s="270"/>
      <c r="I24" s="200"/>
      <c r="J24" s="201"/>
      <c r="K24" s="201"/>
      <c r="L24" s="201"/>
      <c r="M24" s="201"/>
      <c r="N24" s="202"/>
      <c r="O24" s="41"/>
      <c r="P24" s="71">
        <f>+P23+1</f>
        <v>4</v>
      </c>
      <c r="Q24" s="271" t="str">
        <f>+F25</f>
        <v>Conegliano</v>
      </c>
      <c r="R24" s="272"/>
      <c r="S24" s="272"/>
      <c r="T24" s="273"/>
    </row>
    <row r="25" spans="1:15" s="67" customFormat="1" ht="19.5" customHeight="1">
      <c r="A25" s="278"/>
      <c r="B25" s="28">
        <f>+C22+150/1440</f>
        <v>0.59375</v>
      </c>
      <c r="C25" s="11">
        <f>+B25+90/1440</f>
        <v>0.65625</v>
      </c>
      <c r="D25" s="203" t="str">
        <f>+D21</f>
        <v>San Martino Junior</v>
      </c>
      <c r="E25" s="204"/>
      <c r="F25" s="203" t="str">
        <f>+F22</f>
        <v>Conegliano</v>
      </c>
      <c r="G25" s="31">
        <v>8</v>
      </c>
      <c r="H25" s="17">
        <v>0</v>
      </c>
      <c r="I25" s="246" t="s">
        <v>167</v>
      </c>
      <c r="J25" s="247"/>
      <c r="K25" s="248"/>
      <c r="L25" s="249" t="s">
        <v>168</v>
      </c>
      <c r="M25" s="250"/>
      <c r="N25" s="251"/>
      <c r="O25" s="186"/>
    </row>
    <row r="26" spans="1:14" s="67" customFormat="1" ht="19.5" customHeight="1" thickBot="1">
      <c r="A26" s="279"/>
      <c r="B26" s="191">
        <f>+C25+15/1440</f>
        <v>0.6666666666666666</v>
      </c>
      <c r="C26" s="36">
        <f>+B26+90/1440</f>
        <v>0.7291666666666666</v>
      </c>
      <c r="D26" s="69" t="str">
        <f>+D22</f>
        <v>Junior Parma</v>
      </c>
      <c r="E26" s="70"/>
      <c r="F26" s="161" t="str">
        <f>+F21</f>
        <v>Crocetta Kids</v>
      </c>
      <c r="G26" s="39">
        <v>9</v>
      </c>
      <c r="H26" s="40">
        <v>3</v>
      </c>
      <c r="I26" s="252" t="s">
        <v>156</v>
      </c>
      <c r="J26" s="253"/>
      <c r="K26" s="254"/>
      <c r="L26" s="255" t="s">
        <v>166</v>
      </c>
      <c r="M26" s="256"/>
      <c r="N26" s="257"/>
    </row>
    <row r="27" spans="7:14" s="67" customFormat="1" ht="19.5" customHeight="1">
      <c r="G27" s="73"/>
      <c r="H27" s="73"/>
      <c r="I27" s="73"/>
      <c r="J27" s="73"/>
      <c r="K27" s="73"/>
      <c r="L27" s="73"/>
      <c r="M27" s="73"/>
      <c r="N27" s="73"/>
    </row>
    <row r="28" spans="7:14" s="67" customFormat="1" ht="19.5" customHeight="1">
      <c r="G28" s="73"/>
      <c r="H28" s="73"/>
      <c r="I28" s="73"/>
      <c r="J28" s="73"/>
      <c r="K28" s="73"/>
      <c r="L28" s="73"/>
      <c r="M28" s="73"/>
      <c r="N28" s="73"/>
    </row>
    <row r="29" spans="9:14" s="67" customFormat="1" ht="15" customHeight="1">
      <c r="I29" s="73"/>
      <c r="J29" s="73"/>
      <c r="K29" s="73"/>
      <c r="L29" s="73"/>
      <c r="M29" s="73"/>
      <c r="N29" s="73"/>
    </row>
    <row r="30" spans="7:14" s="67" customFormat="1" ht="15" customHeight="1">
      <c r="G30" s="73"/>
      <c r="H30" s="73"/>
      <c r="I30" s="73"/>
      <c r="J30" s="73"/>
      <c r="K30" s="73"/>
      <c r="L30" s="73"/>
      <c r="M30" s="73"/>
      <c r="N30" s="73"/>
    </row>
    <row r="31" spans="9:14" s="67" customFormat="1" ht="15" customHeight="1">
      <c r="I31" s="73"/>
      <c r="J31" s="73"/>
      <c r="K31" s="73"/>
      <c r="L31" s="73"/>
      <c r="M31" s="73"/>
      <c r="N31" s="73"/>
    </row>
    <row r="32" spans="7:14" s="67" customFormat="1" ht="15" customHeight="1">
      <c r="G32" s="73"/>
      <c r="H32" s="73"/>
      <c r="I32" s="73"/>
      <c r="J32" s="73"/>
      <c r="K32" s="73"/>
      <c r="L32" s="73"/>
      <c r="M32" s="73"/>
      <c r="N32" s="7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43">
    <mergeCell ref="A1:V1"/>
    <mergeCell ref="U2:V2"/>
    <mergeCell ref="A3:H3"/>
    <mergeCell ref="I3:J3"/>
    <mergeCell ref="K3:M3"/>
    <mergeCell ref="N3:P3"/>
    <mergeCell ref="Q3:R3"/>
    <mergeCell ref="S3:T3"/>
    <mergeCell ref="A4:A6"/>
    <mergeCell ref="K4:M4"/>
    <mergeCell ref="N4:P4"/>
    <mergeCell ref="K5:M5"/>
    <mergeCell ref="N5:P5"/>
    <mergeCell ref="K6:M6"/>
    <mergeCell ref="N6:P6"/>
    <mergeCell ref="A7:A9"/>
    <mergeCell ref="K7:M7"/>
    <mergeCell ref="N7:P7"/>
    <mergeCell ref="K8:M8"/>
    <mergeCell ref="N8:P8"/>
    <mergeCell ref="K9:M9"/>
    <mergeCell ref="N9:P9"/>
    <mergeCell ref="A20:A26"/>
    <mergeCell ref="B20:H20"/>
    <mergeCell ref="I20:K20"/>
    <mergeCell ref="L20:N20"/>
    <mergeCell ref="P20:T20"/>
    <mergeCell ref="I21:K21"/>
    <mergeCell ref="L21:N21"/>
    <mergeCell ref="Q21:T21"/>
    <mergeCell ref="Q22:T22"/>
    <mergeCell ref="B23:H23"/>
    <mergeCell ref="Q23:T23"/>
    <mergeCell ref="B24:H24"/>
    <mergeCell ref="Q24:T24"/>
    <mergeCell ref="Q11:R11"/>
    <mergeCell ref="S11:T11"/>
    <mergeCell ref="I25:K25"/>
    <mergeCell ref="L25:N25"/>
    <mergeCell ref="I26:K26"/>
    <mergeCell ref="L26:N26"/>
    <mergeCell ref="I22:K22"/>
    <mergeCell ref="L22:N22"/>
  </mergeCells>
  <printOptions horizontalCentered="1"/>
  <pageMargins left="0.3937007874015748" right="0.31496062992125984" top="0.7874015748031497" bottom="0.8661417322834646" header="0.2362204724409449" footer="0.2755905511811024"/>
  <pageSetup cellComments="asDisplayed" fitToHeight="1" fitToWidth="1" horizontalDpi="300" verticalDpi="300" orientation="landscape" paperSize="9" scale="72" r:id="rId1"/>
  <headerFooter alignWithMargins="0">
    <oddHeader>&amp;L&amp;"Times New Roman,Grassetto"San Martino Junior Baseball &amp; Softball
&amp;C&amp;"Times New Roman,Grassetto"&amp;28 31° Torneo Vasco Filippini  2012&amp;R&amp;"Times New Roman,Grassetto"&amp;D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workbookViewId="0" topLeftCell="A1">
      <selection activeCell="I21" sqref="I21:K32"/>
    </sheetView>
  </sheetViews>
  <sheetFormatPr defaultColWidth="9.140625" defaultRowHeight="15"/>
  <cols>
    <col min="1" max="1" width="9.140625" style="131" customWidth="1"/>
    <col min="2" max="2" width="7.7109375" style="131" customWidth="1"/>
    <col min="3" max="3" width="27.8515625" style="131" customWidth="1"/>
    <col min="4" max="4" width="36.7109375" style="131" customWidth="1"/>
    <col min="5" max="5" width="11.28125" style="131" bestFit="1" customWidth="1"/>
    <col min="6" max="6" width="9.140625" style="131" customWidth="1"/>
    <col min="7" max="7" width="9.140625" style="132" customWidth="1"/>
    <col min="8" max="16384" width="9.140625" style="131" customWidth="1"/>
  </cols>
  <sheetData>
    <row r="1" spans="2:8" ht="39.75" customHeight="1">
      <c r="B1" s="344" t="s">
        <v>158</v>
      </c>
      <c r="C1" s="344"/>
      <c r="D1" s="344"/>
      <c r="E1" s="344"/>
      <c r="F1" s="344"/>
      <c r="G1" s="344"/>
      <c r="H1" s="344"/>
    </row>
    <row r="2" spans="2:8" ht="25.5">
      <c r="B2" s="345" t="s">
        <v>159</v>
      </c>
      <c r="C2" s="345"/>
      <c r="D2" s="345"/>
      <c r="E2" s="345"/>
      <c r="F2" s="345"/>
      <c r="G2" s="345"/>
      <c r="H2" s="345"/>
    </row>
    <row r="3" ht="13.5" thickBot="1"/>
    <row r="4" spans="2:8" ht="21" thickBot="1">
      <c r="B4" s="346" t="s">
        <v>33</v>
      </c>
      <c r="C4" s="347"/>
      <c r="D4" s="347"/>
      <c r="E4" s="347"/>
      <c r="F4" s="347"/>
      <c r="G4" s="347"/>
      <c r="H4" s="348"/>
    </row>
    <row r="5" spans="2:8" ht="20.25">
      <c r="B5" s="133">
        <v>1</v>
      </c>
      <c r="C5" s="349" t="str">
        <f>+'Ragazzi-risultati'!Q21</f>
        <v>Junior Parma</v>
      </c>
      <c r="D5" s="349"/>
      <c r="E5" s="349"/>
      <c r="F5" s="349"/>
      <c r="G5" s="349"/>
      <c r="H5" s="350"/>
    </row>
    <row r="6" spans="2:8" ht="20.25">
      <c r="B6" s="134">
        <v>2</v>
      </c>
      <c r="C6" s="337" t="str">
        <f>+'Ragazzi-risultati'!Q22</f>
        <v>Crocetta Kids</v>
      </c>
      <c r="D6" s="338"/>
      <c r="E6" s="338"/>
      <c r="F6" s="338"/>
      <c r="G6" s="338"/>
      <c r="H6" s="339"/>
    </row>
    <row r="7" spans="2:8" ht="20.25">
      <c r="B7" s="134">
        <v>3</v>
      </c>
      <c r="C7" s="337" t="str">
        <f>+'Ragazzi-risultati'!Q23</f>
        <v>San Martino Junior</v>
      </c>
      <c r="D7" s="338"/>
      <c r="E7" s="338"/>
      <c r="F7" s="338"/>
      <c r="G7" s="338"/>
      <c r="H7" s="339"/>
    </row>
    <row r="8" spans="2:8" ht="20.25">
      <c r="B8" s="134">
        <v>4</v>
      </c>
      <c r="C8" s="337" t="str">
        <f>+'Ragazzi-risultati'!Q24</f>
        <v>Conegliano</v>
      </c>
      <c r="D8" s="338"/>
      <c r="E8" s="338"/>
      <c r="F8" s="338"/>
      <c r="G8" s="338"/>
      <c r="H8" s="339"/>
    </row>
    <row r="9" spans="2:8" ht="20.25" hidden="1">
      <c r="B9" s="134">
        <v>5</v>
      </c>
      <c r="C9" s="337">
        <f>+'Ragazzi-risultati'!Q25</f>
        <v>0</v>
      </c>
      <c r="D9" s="338"/>
      <c r="E9" s="338"/>
      <c r="F9" s="338"/>
      <c r="G9" s="338"/>
      <c r="H9" s="339"/>
    </row>
    <row r="10" spans="2:8" ht="20.25" hidden="1">
      <c r="B10" s="134">
        <v>6</v>
      </c>
      <c r="C10" s="337" t="e">
        <f>+'Ragazzi-risultati'!#REF!</f>
        <v>#REF!</v>
      </c>
      <c r="D10" s="338"/>
      <c r="E10" s="338"/>
      <c r="F10" s="338"/>
      <c r="G10" s="338"/>
      <c r="H10" s="339"/>
    </row>
    <row r="11" spans="2:8" ht="20.25" hidden="1">
      <c r="B11" s="134">
        <v>7</v>
      </c>
      <c r="C11" s="337" t="e">
        <f>+'Ragazzi-risultati'!#REF!</f>
        <v>#REF!</v>
      </c>
      <c r="D11" s="338"/>
      <c r="E11" s="338"/>
      <c r="F11" s="338"/>
      <c r="G11" s="338"/>
      <c r="H11" s="339"/>
    </row>
    <row r="12" spans="2:8" ht="20.25" hidden="1">
      <c r="B12" s="134">
        <v>8</v>
      </c>
      <c r="C12" s="337" t="e">
        <f>+'Ragazzi-risultati'!#REF!</f>
        <v>#REF!</v>
      </c>
      <c r="D12" s="338"/>
      <c r="E12" s="338"/>
      <c r="F12" s="338"/>
      <c r="G12" s="338"/>
      <c r="H12" s="339"/>
    </row>
    <row r="13" spans="2:8" ht="20.25" hidden="1">
      <c r="B13" s="134">
        <v>9</v>
      </c>
      <c r="C13" s="337" t="e">
        <f>+'Ragazzi-risultati'!#REF!</f>
        <v>#REF!</v>
      </c>
      <c r="D13" s="338"/>
      <c r="E13" s="338"/>
      <c r="F13" s="338"/>
      <c r="G13" s="338"/>
      <c r="H13" s="339"/>
    </row>
    <row r="14" spans="2:8" ht="20.25" hidden="1">
      <c r="B14" s="134">
        <v>10</v>
      </c>
      <c r="C14" s="337">
        <f>+'Ragazzi-risultati'!Q26</f>
        <v>0</v>
      </c>
      <c r="D14" s="338"/>
      <c r="E14" s="338"/>
      <c r="F14" s="338"/>
      <c r="G14" s="338"/>
      <c r="H14" s="339"/>
    </row>
    <row r="15" spans="2:8" ht="20.25" hidden="1">
      <c r="B15" s="134">
        <v>11</v>
      </c>
      <c r="C15" s="337">
        <f>+'Ragazzi-risultati'!Q27</f>
        <v>0</v>
      </c>
      <c r="D15" s="338"/>
      <c r="E15" s="338"/>
      <c r="F15" s="338"/>
      <c r="G15" s="338"/>
      <c r="H15" s="339"/>
    </row>
    <row r="16" spans="2:8" ht="21" hidden="1" thickBot="1">
      <c r="B16" s="135">
        <v>12</v>
      </c>
      <c r="C16" s="340">
        <f>+'Ragazzi-risultati'!Q28</f>
        <v>0</v>
      </c>
      <c r="D16" s="341"/>
      <c r="E16" s="341"/>
      <c r="F16" s="341"/>
      <c r="G16" s="341"/>
      <c r="H16" s="342"/>
    </row>
    <row r="17" spans="2:8" ht="20.25">
      <c r="B17" s="136"/>
      <c r="C17" s="136"/>
      <c r="D17" s="136"/>
      <c r="E17" s="136"/>
      <c r="F17" s="136"/>
      <c r="G17" s="136"/>
      <c r="H17" s="136"/>
    </row>
    <row r="18" spans="2:8" ht="20.25">
      <c r="B18" s="136"/>
      <c r="C18" s="136"/>
      <c r="D18" s="136"/>
      <c r="E18" s="136"/>
      <c r="F18" s="136"/>
      <c r="G18" s="136"/>
      <c r="H18" s="136"/>
    </row>
    <row r="21" spans="2:11" ht="20.25">
      <c r="B21" s="343" t="s">
        <v>111</v>
      </c>
      <c r="C21" s="343"/>
      <c r="E21" s="137" t="s">
        <v>112</v>
      </c>
      <c r="F21" s="138" t="s">
        <v>112</v>
      </c>
      <c r="G21" s="139" t="s">
        <v>113</v>
      </c>
      <c r="H21" s="137" t="s">
        <v>60</v>
      </c>
      <c r="I21" s="137" t="s">
        <v>114</v>
      </c>
      <c r="J21" s="137" t="s">
        <v>115</v>
      </c>
      <c r="K21" s="138" t="s">
        <v>116</v>
      </c>
    </row>
    <row r="22" spans="6:11" ht="12.75">
      <c r="F22" s="140" t="s">
        <v>117</v>
      </c>
      <c r="K22" s="187"/>
    </row>
    <row r="23" spans="2:11" s="142" customFormat="1" ht="20.25">
      <c r="B23" s="141" t="s">
        <v>177</v>
      </c>
      <c r="D23" s="141" t="s">
        <v>161</v>
      </c>
      <c r="E23" s="143">
        <v>0</v>
      </c>
      <c r="F23" s="143"/>
      <c r="G23" s="139">
        <v>5.666666666666666</v>
      </c>
      <c r="H23" s="137">
        <v>22</v>
      </c>
      <c r="I23" s="137">
        <v>10</v>
      </c>
      <c r="J23" s="137">
        <v>1</v>
      </c>
      <c r="K23" s="138">
        <v>0</v>
      </c>
    </row>
    <row r="24" spans="2:11" ht="20.25">
      <c r="B24" s="145" t="s">
        <v>178</v>
      </c>
      <c r="D24" s="145" t="s">
        <v>164</v>
      </c>
      <c r="E24" s="146">
        <v>0.8</v>
      </c>
      <c r="F24" s="146"/>
      <c r="G24" s="148">
        <v>5</v>
      </c>
      <c r="H24" s="149">
        <v>22</v>
      </c>
      <c r="I24" s="149">
        <v>8</v>
      </c>
      <c r="J24" s="149">
        <v>5</v>
      </c>
      <c r="K24" s="188">
        <v>0</v>
      </c>
    </row>
    <row r="25" spans="2:11" ht="20.25">
      <c r="B25" s="145" t="s">
        <v>179</v>
      </c>
      <c r="D25" s="145" t="s">
        <v>10</v>
      </c>
      <c r="E25" s="146">
        <v>1.6</v>
      </c>
      <c r="F25" s="146"/>
      <c r="G25" s="148">
        <v>5</v>
      </c>
      <c r="H25" s="149">
        <v>20</v>
      </c>
      <c r="I25" s="149">
        <v>11</v>
      </c>
      <c r="J25" s="149">
        <v>5</v>
      </c>
      <c r="K25" s="188">
        <v>0</v>
      </c>
    </row>
    <row r="26" spans="2:11" ht="20.25">
      <c r="B26" s="145" t="s">
        <v>180</v>
      </c>
      <c r="D26" s="145" t="s">
        <v>10</v>
      </c>
      <c r="E26" s="146">
        <v>3.5294117647058822</v>
      </c>
      <c r="F26" s="146"/>
      <c r="G26" s="148">
        <v>5.666666666666667</v>
      </c>
      <c r="H26" s="149">
        <v>35</v>
      </c>
      <c r="I26" s="149">
        <v>4</v>
      </c>
      <c r="J26" s="149">
        <v>6</v>
      </c>
      <c r="K26" s="188">
        <v>0</v>
      </c>
    </row>
    <row r="27" spans="2:11" ht="20.25">
      <c r="B27" s="145" t="s">
        <v>181</v>
      </c>
      <c r="D27" s="145" t="s">
        <v>161</v>
      </c>
      <c r="E27" s="146">
        <v>4</v>
      </c>
      <c r="F27" s="146"/>
      <c r="G27" s="148">
        <v>5</v>
      </c>
      <c r="H27" s="149">
        <v>27</v>
      </c>
      <c r="I27" s="149">
        <v>8</v>
      </c>
      <c r="J27" s="149">
        <v>4</v>
      </c>
      <c r="K27" s="188">
        <v>0</v>
      </c>
    </row>
    <row r="28" spans="2:11" ht="20.25">
      <c r="B28" s="145" t="s">
        <v>182</v>
      </c>
      <c r="D28" s="145" t="s">
        <v>12</v>
      </c>
      <c r="E28" s="146">
        <v>9</v>
      </c>
      <c r="F28" s="146"/>
      <c r="G28" s="148">
        <v>8</v>
      </c>
      <c r="H28" s="149">
        <v>45</v>
      </c>
      <c r="I28" s="149">
        <v>9</v>
      </c>
      <c r="J28" s="149">
        <v>15</v>
      </c>
      <c r="K28" s="188">
        <v>0</v>
      </c>
    </row>
    <row r="29" spans="2:11" ht="20.25">
      <c r="B29" s="145" t="s">
        <v>183</v>
      </c>
      <c r="D29" s="145" t="s">
        <v>12</v>
      </c>
      <c r="E29" s="146">
        <v>14</v>
      </c>
      <c r="F29" s="146"/>
      <c r="G29" s="148">
        <v>6</v>
      </c>
      <c r="H29" s="149">
        <v>51</v>
      </c>
      <c r="I29" s="149">
        <v>5</v>
      </c>
      <c r="J29" s="149">
        <v>17</v>
      </c>
      <c r="K29" s="188">
        <v>0</v>
      </c>
    </row>
    <row r="30" spans="2:11" ht="20.25">
      <c r="B30" s="145" t="s">
        <v>184</v>
      </c>
      <c r="D30" s="145" t="s">
        <v>10</v>
      </c>
      <c r="E30" s="146" t="s">
        <v>37</v>
      </c>
      <c r="F30" s="146"/>
      <c r="G30" s="148">
        <v>4.666666666666666</v>
      </c>
      <c r="H30" s="149">
        <v>24</v>
      </c>
      <c r="I30" s="149">
        <v>4</v>
      </c>
      <c r="J30" s="149">
        <v>9</v>
      </c>
      <c r="K30" s="188">
        <v>0</v>
      </c>
    </row>
    <row r="31" spans="2:11" ht="20.25">
      <c r="B31" s="145" t="s">
        <v>185</v>
      </c>
      <c r="D31" s="145" t="s">
        <v>161</v>
      </c>
      <c r="E31" s="146" t="s">
        <v>37</v>
      </c>
      <c r="F31" s="146"/>
      <c r="G31" s="148">
        <v>4.333333333333333</v>
      </c>
      <c r="H31" s="149">
        <v>20</v>
      </c>
      <c r="I31" s="149">
        <v>3</v>
      </c>
      <c r="J31" s="149">
        <v>4</v>
      </c>
      <c r="K31" s="188">
        <v>0</v>
      </c>
    </row>
    <row r="32" spans="2:11" ht="20.25">
      <c r="B32" s="145" t="s">
        <v>186</v>
      </c>
      <c r="D32" s="145" t="s">
        <v>12</v>
      </c>
      <c r="E32" s="146" t="s">
        <v>37</v>
      </c>
      <c r="F32" s="146"/>
      <c r="G32" s="148">
        <v>4</v>
      </c>
      <c r="H32" s="149">
        <v>27</v>
      </c>
      <c r="I32" s="149">
        <v>6</v>
      </c>
      <c r="J32" s="149">
        <v>6</v>
      </c>
      <c r="K32" s="188">
        <v>0</v>
      </c>
    </row>
    <row r="34" spans="2:11" ht="20.25">
      <c r="B34" s="343" t="s">
        <v>118</v>
      </c>
      <c r="C34" s="343"/>
      <c r="E34" s="137" t="s">
        <v>119</v>
      </c>
      <c r="F34" s="137" t="s">
        <v>61</v>
      </c>
      <c r="G34" s="139" t="s">
        <v>42</v>
      </c>
      <c r="H34" s="137" t="s">
        <v>43</v>
      </c>
      <c r="I34" s="137" t="s">
        <v>44</v>
      </c>
      <c r="J34" s="137" t="s">
        <v>45</v>
      </c>
      <c r="K34" s="137" t="s">
        <v>120</v>
      </c>
    </row>
    <row r="36" spans="2:11" s="142" customFormat="1" ht="20.25">
      <c r="B36" s="141" t="s">
        <v>187</v>
      </c>
      <c r="D36" s="141" t="s">
        <v>161</v>
      </c>
      <c r="E36" s="150">
        <v>727.2727272727273</v>
      </c>
      <c r="F36" s="137">
        <v>11</v>
      </c>
      <c r="G36" s="151">
        <v>8</v>
      </c>
      <c r="H36" s="137">
        <v>2</v>
      </c>
      <c r="I36" s="137">
        <v>2</v>
      </c>
      <c r="J36" s="137">
        <v>1</v>
      </c>
      <c r="K36" s="152">
        <v>1545.4545454545455</v>
      </c>
    </row>
    <row r="37" spans="2:11" ht="20.25">
      <c r="B37" s="145" t="s">
        <v>188</v>
      </c>
      <c r="D37" s="145" t="s">
        <v>161</v>
      </c>
      <c r="E37" s="146">
        <v>666.6666666666666</v>
      </c>
      <c r="F37" s="149">
        <v>9</v>
      </c>
      <c r="G37" s="153">
        <v>6</v>
      </c>
      <c r="H37" s="149">
        <v>5</v>
      </c>
      <c r="I37" s="149">
        <v>0</v>
      </c>
      <c r="J37" s="149">
        <v>0</v>
      </c>
      <c r="K37" s="154">
        <v>1222.2222222222222</v>
      </c>
    </row>
    <row r="38" spans="2:11" ht="20.25">
      <c r="B38" s="145" t="s">
        <v>177</v>
      </c>
      <c r="D38" s="145" t="s">
        <v>161</v>
      </c>
      <c r="E38" s="146">
        <v>636.3636363636364</v>
      </c>
      <c r="F38" s="149">
        <v>11</v>
      </c>
      <c r="G38" s="153">
        <v>7</v>
      </c>
      <c r="H38" s="149">
        <v>1</v>
      </c>
      <c r="I38" s="149">
        <v>1</v>
      </c>
      <c r="J38" s="149">
        <v>0</v>
      </c>
      <c r="K38" s="154">
        <v>909.0909090909091</v>
      </c>
    </row>
    <row r="39" spans="2:11" ht="20.25">
      <c r="B39" s="145" t="s">
        <v>189</v>
      </c>
      <c r="D39" s="145" t="s">
        <v>161</v>
      </c>
      <c r="E39" s="146">
        <v>625</v>
      </c>
      <c r="F39" s="149">
        <v>8</v>
      </c>
      <c r="G39" s="153">
        <v>5</v>
      </c>
      <c r="H39" s="149">
        <v>0</v>
      </c>
      <c r="I39" s="149">
        <v>1</v>
      </c>
      <c r="J39" s="149">
        <v>0</v>
      </c>
      <c r="K39" s="154">
        <v>875</v>
      </c>
    </row>
    <row r="40" spans="2:11" ht="20.25">
      <c r="B40" s="145" t="s">
        <v>190</v>
      </c>
      <c r="D40" s="145" t="s">
        <v>164</v>
      </c>
      <c r="E40" s="146">
        <v>625</v>
      </c>
      <c r="F40" s="149">
        <v>8</v>
      </c>
      <c r="G40" s="153">
        <v>5</v>
      </c>
      <c r="H40" s="149">
        <v>1</v>
      </c>
      <c r="I40" s="149">
        <v>1</v>
      </c>
      <c r="J40" s="149">
        <v>0</v>
      </c>
      <c r="K40" s="154">
        <v>1000</v>
      </c>
    </row>
    <row r="41" spans="2:11" ht="20.25">
      <c r="B41" s="145" t="s">
        <v>191</v>
      </c>
      <c r="D41" s="145" t="s">
        <v>164</v>
      </c>
      <c r="E41" s="146">
        <v>600</v>
      </c>
      <c r="F41" s="149">
        <v>5</v>
      </c>
      <c r="G41" s="153">
        <v>3</v>
      </c>
      <c r="H41" s="149">
        <v>1</v>
      </c>
      <c r="I41" s="149">
        <v>0</v>
      </c>
      <c r="J41" s="149">
        <v>0</v>
      </c>
      <c r="K41" s="154">
        <v>800</v>
      </c>
    </row>
    <row r="42" spans="2:11" ht="20.25">
      <c r="B42" s="145" t="s">
        <v>184</v>
      </c>
      <c r="D42" s="145" t="s">
        <v>10</v>
      </c>
      <c r="E42" s="146">
        <v>555.5555555555555</v>
      </c>
      <c r="F42" s="149">
        <v>9</v>
      </c>
      <c r="G42" s="153">
        <v>5</v>
      </c>
      <c r="H42" s="149">
        <v>1</v>
      </c>
      <c r="I42" s="149">
        <v>0</v>
      </c>
      <c r="J42" s="149">
        <v>0</v>
      </c>
      <c r="K42" s="154">
        <v>666.6666666666666</v>
      </c>
    </row>
    <row r="43" spans="2:11" ht="20.25">
      <c r="B43" s="145" t="s">
        <v>181</v>
      </c>
      <c r="D43" s="145" t="s">
        <v>161</v>
      </c>
      <c r="E43" s="146">
        <v>545.4545454545455</v>
      </c>
      <c r="F43" s="149">
        <v>11</v>
      </c>
      <c r="G43" s="153">
        <v>6</v>
      </c>
      <c r="H43" s="149">
        <v>2</v>
      </c>
      <c r="I43" s="149">
        <v>0</v>
      </c>
      <c r="J43" s="149">
        <v>0</v>
      </c>
      <c r="K43" s="154">
        <v>727.2727272727273</v>
      </c>
    </row>
    <row r="44" spans="2:11" ht="20.25">
      <c r="B44" s="145" t="s">
        <v>192</v>
      </c>
      <c r="D44" s="145" t="s">
        <v>161</v>
      </c>
      <c r="E44" s="146">
        <v>500</v>
      </c>
      <c r="F44" s="149">
        <v>12</v>
      </c>
      <c r="G44" s="153">
        <v>6</v>
      </c>
      <c r="H44" s="149">
        <v>1</v>
      </c>
      <c r="I44" s="149">
        <v>1</v>
      </c>
      <c r="J44" s="149">
        <v>0</v>
      </c>
      <c r="K44" s="154">
        <v>750</v>
      </c>
    </row>
    <row r="45" spans="2:11" ht="20.25">
      <c r="B45" s="145" t="s">
        <v>193</v>
      </c>
      <c r="D45" s="145" t="s">
        <v>164</v>
      </c>
      <c r="E45" s="146">
        <v>500</v>
      </c>
      <c r="F45" s="149">
        <v>6</v>
      </c>
      <c r="G45" s="153">
        <v>3</v>
      </c>
      <c r="H45" s="149">
        <v>0</v>
      </c>
      <c r="I45" s="149">
        <v>0</v>
      </c>
      <c r="J45" s="149">
        <v>0</v>
      </c>
      <c r="K45" s="154">
        <v>500</v>
      </c>
    </row>
  </sheetData>
  <sheetProtection/>
  <mergeCells count="17">
    <mergeCell ref="C13:H13"/>
    <mergeCell ref="B1:H1"/>
    <mergeCell ref="B2:H2"/>
    <mergeCell ref="B4:H4"/>
    <mergeCell ref="C5:H5"/>
    <mergeCell ref="C6:H6"/>
    <mergeCell ref="C7:H7"/>
    <mergeCell ref="C14:H14"/>
    <mergeCell ref="C15:H15"/>
    <mergeCell ref="C16:H16"/>
    <mergeCell ref="B21:C21"/>
    <mergeCell ref="B34:C34"/>
    <mergeCell ref="C8:H8"/>
    <mergeCell ref="C9:H9"/>
    <mergeCell ref="C10:H10"/>
    <mergeCell ref="C11:H11"/>
    <mergeCell ref="C12:H12"/>
  </mergeCells>
  <printOptions horizontalCentered="1"/>
  <pageMargins left="0.7874015748031497" right="0.7874015748031497" top="0.78" bottom="0.85" header="0.25" footer="0.29"/>
  <pageSetup fitToHeight="1" fitToWidth="1" horizontalDpi="600" verticalDpi="600" orientation="landscape" paperSize="9" scale="66" r:id="rId1"/>
  <headerFooter alignWithMargins="0">
    <oddHeader>&amp;L&amp;"Times New Roman,Grassetto"San Martino Junior Baseball &amp; Softball
&amp;R&amp;"Times New Roman,Grassetto"&amp;D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workbookViewId="0" topLeftCell="A1">
      <selection activeCell="Q25" sqref="Q25:T25"/>
    </sheetView>
  </sheetViews>
  <sheetFormatPr defaultColWidth="8.00390625" defaultRowHeight="15"/>
  <cols>
    <col min="1" max="1" width="10.7109375" style="1" customWidth="1"/>
    <col min="2" max="3" width="6.7109375" style="1" customWidth="1"/>
    <col min="4" max="4" width="35.00390625" style="1" customWidth="1"/>
    <col min="5" max="5" width="3.28125" style="1" customWidth="1"/>
    <col min="6" max="6" width="35.00390625" style="2" customWidth="1"/>
    <col min="7" max="10" width="5.00390625" style="3" customWidth="1"/>
    <col min="11" max="14" width="4.7109375" style="3" customWidth="1"/>
    <col min="15" max="15" width="4.7109375" style="1" customWidth="1"/>
    <col min="16" max="16" width="8.00390625" style="1" customWidth="1"/>
    <col min="17" max="18" width="7.7109375" style="1" customWidth="1"/>
    <col min="19" max="20" width="8.7109375" style="1" customWidth="1"/>
    <col min="21" max="16384" width="8.00390625" style="1" customWidth="1"/>
  </cols>
  <sheetData>
    <row r="1" spans="1:20" ht="34.5" customHeight="1" thickBo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</row>
    <row r="2" spans="1:20" ht="49.5" customHeight="1" thickBot="1">
      <c r="A2" s="2"/>
      <c r="B2" s="2"/>
      <c r="C2" s="2"/>
      <c r="D2" s="2"/>
      <c r="E2" s="2"/>
      <c r="P2" s="4" t="s">
        <v>1</v>
      </c>
      <c r="Q2" s="5"/>
      <c r="R2" s="5"/>
      <c r="S2" s="330">
        <f ca="1">NOW()</f>
        <v>41099.055919212966</v>
      </c>
      <c r="T2" s="331"/>
    </row>
    <row r="3" spans="1:20" ht="24.75" customHeight="1" thickBot="1" thickTop="1">
      <c r="A3" s="332"/>
      <c r="B3" s="280"/>
      <c r="C3" s="280"/>
      <c r="D3" s="280"/>
      <c r="E3" s="280"/>
      <c r="F3" s="280"/>
      <c r="G3" s="280"/>
      <c r="H3" s="281"/>
      <c r="I3" s="333" t="s">
        <v>2</v>
      </c>
      <c r="J3" s="334"/>
      <c r="K3" s="282" t="s">
        <v>3</v>
      </c>
      <c r="L3" s="283"/>
      <c r="M3" s="284"/>
      <c r="N3" s="285" t="s">
        <v>4</v>
      </c>
      <c r="O3" s="286"/>
      <c r="P3" s="287"/>
      <c r="Q3" s="333" t="s">
        <v>5</v>
      </c>
      <c r="R3" s="334"/>
      <c r="S3" s="333" t="s">
        <v>6</v>
      </c>
      <c r="T3" s="334"/>
    </row>
    <row r="4" spans="1:20" ht="24.75" customHeight="1">
      <c r="A4" s="395" t="s">
        <v>7</v>
      </c>
      <c r="B4" s="6">
        <v>0.3333333333333333</v>
      </c>
      <c r="C4" s="6">
        <f aca="true" t="shared" si="0" ref="C4:C12">+B4+90/1440</f>
        <v>0.3958333333333333</v>
      </c>
      <c r="D4" s="7" t="s">
        <v>8</v>
      </c>
      <c r="E4" s="8" t="s">
        <v>9</v>
      </c>
      <c r="F4" s="7" t="s">
        <v>10</v>
      </c>
      <c r="G4" s="9">
        <v>2</v>
      </c>
      <c r="H4" s="10">
        <v>0</v>
      </c>
      <c r="I4" s="9">
        <v>2</v>
      </c>
      <c r="J4" s="10">
        <v>6</v>
      </c>
      <c r="K4" s="398" t="s">
        <v>66</v>
      </c>
      <c r="L4" s="399"/>
      <c r="M4" s="400"/>
      <c r="N4" s="401" t="s">
        <v>67</v>
      </c>
      <c r="O4" s="401"/>
      <c r="P4" s="402"/>
      <c r="Q4" s="9">
        <v>5</v>
      </c>
      <c r="R4" s="10">
        <v>4</v>
      </c>
      <c r="S4" s="9">
        <f aca="true" t="shared" si="1" ref="S4:S13">+R4</f>
        <v>4</v>
      </c>
      <c r="T4" s="10">
        <f aca="true" t="shared" si="2" ref="T4:T13">+Q4</f>
        <v>5</v>
      </c>
    </row>
    <row r="5" spans="1:20" ht="24.75" customHeight="1">
      <c r="A5" s="396"/>
      <c r="B5" s="11">
        <v>0.5</v>
      </c>
      <c r="C5" s="11">
        <f t="shared" si="0"/>
        <v>0.5625</v>
      </c>
      <c r="D5" s="12" t="s">
        <v>11</v>
      </c>
      <c r="E5" s="13" t="s">
        <v>9</v>
      </c>
      <c r="F5" s="12" t="s">
        <v>12</v>
      </c>
      <c r="G5" s="14">
        <v>3</v>
      </c>
      <c r="H5" s="15">
        <v>1</v>
      </c>
      <c r="I5" s="16">
        <v>4</v>
      </c>
      <c r="J5" s="17">
        <v>5</v>
      </c>
      <c r="K5" s="380" t="s">
        <v>66</v>
      </c>
      <c r="L5" s="381"/>
      <c r="M5" s="382"/>
      <c r="N5" s="383" t="s">
        <v>68</v>
      </c>
      <c r="O5" s="383"/>
      <c r="P5" s="384"/>
      <c r="Q5" s="16">
        <v>5</v>
      </c>
      <c r="R5" s="17">
        <v>4</v>
      </c>
      <c r="S5" s="16">
        <f t="shared" si="1"/>
        <v>4</v>
      </c>
      <c r="T5" s="17">
        <f t="shared" si="2"/>
        <v>5</v>
      </c>
    </row>
    <row r="6" spans="1:20" ht="24.75" customHeight="1" thickBot="1">
      <c r="A6" s="397"/>
      <c r="B6" s="18">
        <v>0.6666666666666666</v>
      </c>
      <c r="C6" s="18">
        <f t="shared" si="0"/>
        <v>0.7291666666666666</v>
      </c>
      <c r="D6" s="19" t="s">
        <v>10</v>
      </c>
      <c r="E6" s="20" t="s">
        <v>9</v>
      </c>
      <c r="F6" s="19" t="s">
        <v>11</v>
      </c>
      <c r="G6" s="21">
        <v>3</v>
      </c>
      <c r="H6" s="22">
        <v>7</v>
      </c>
      <c r="I6" s="23">
        <v>1</v>
      </c>
      <c r="J6" s="22">
        <v>4</v>
      </c>
      <c r="K6" s="374" t="s">
        <v>66</v>
      </c>
      <c r="L6" s="375"/>
      <c r="M6" s="376"/>
      <c r="N6" s="377" t="s">
        <v>69</v>
      </c>
      <c r="O6" s="377"/>
      <c r="P6" s="378"/>
      <c r="Q6" s="23">
        <v>4</v>
      </c>
      <c r="R6" s="22">
        <v>4</v>
      </c>
      <c r="S6" s="23">
        <f t="shared" si="1"/>
        <v>4</v>
      </c>
      <c r="T6" s="22">
        <f t="shared" si="2"/>
        <v>4</v>
      </c>
    </row>
    <row r="7" spans="1:20" ht="24.75" customHeight="1" thickTop="1">
      <c r="A7" s="368" t="s">
        <v>13</v>
      </c>
      <c r="B7" s="11">
        <v>0.4166666666666667</v>
      </c>
      <c r="C7" s="11">
        <f t="shared" si="0"/>
        <v>0.4791666666666667</v>
      </c>
      <c r="D7" s="12" t="s">
        <v>10</v>
      </c>
      <c r="E7" s="13" t="s">
        <v>9</v>
      </c>
      <c r="F7" s="24" t="s">
        <v>12</v>
      </c>
      <c r="G7" s="25">
        <v>8</v>
      </c>
      <c r="H7" s="26">
        <v>3</v>
      </c>
      <c r="I7" s="27">
        <v>6</v>
      </c>
      <c r="J7" s="26">
        <v>3</v>
      </c>
      <c r="K7" s="390" t="s">
        <v>70</v>
      </c>
      <c r="L7" s="391"/>
      <c r="M7" s="392"/>
      <c r="N7" s="393" t="s">
        <v>68</v>
      </c>
      <c r="O7" s="393"/>
      <c r="P7" s="394"/>
      <c r="Q7" s="27">
        <v>4</v>
      </c>
      <c r="R7" s="26">
        <v>4</v>
      </c>
      <c r="S7" s="27">
        <f t="shared" si="1"/>
        <v>4</v>
      </c>
      <c r="T7" s="26">
        <f t="shared" si="2"/>
        <v>4</v>
      </c>
    </row>
    <row r="8" spans="1:20" ht="24.75" customHeight="1">
      <c r="A8" s="312"/>
      <c r="B8" s="28">
        <v>0.5833333333333334</v>
      </c>
      <c r="C8" s="28">
        <f t="shared" si="0"/>
        <v>0.6458333333333334</v>
      </c>
      <c r="D8" s="29" t="s">
        <v>14</v>
      </c>
      <c r="E8" s="30" t="s">
        <v>9</v>
      </c>
      <c r="F8" s="12" t="s">
        <v>8</v>
      </c>
      <c r="G8" s="31">
        <v>5</v>
      </c>
      <c r="H8" s="17">
        <v>9</v>
      </c>
      <c r="I8" s="31">
        <v>8</v>
      </c>
      <c r="J8" s="17">
        <v>3</v>
      </c>
      <c r="K8" s="380" t="s">
        <v>70</v>
      </c>
      <c r="L8" s="381"/>
      <c r="M8" s="382"/>
      <c r="N8" s="383" t="s">
        <v>71</v>
      </c>
      <c r="O8" s="383"/>
      <c r="P8" s="384"/>
      <c r="Q8" s="31">
        <v>4</v>
      </c>
      <c r="R8" s="17">
        <v>4</v>
      </c>
      <c r="S8" s="31">
        <f t="shared" si="1"/>
        <v>4</v>
      </c>
      <c r="T8" s="17">
        <f t="shared" si="2"/>
        <v>4</v>
      </c>
    </row>
    <row r="9" spans="1:20" ht="24.75" customHeight="1" thickBot="1">
      <c r="A9" s="313"/>
      <c r="B9" s="18">
        <v>0.75</v>
      </c>
      <c r="C9" s="18">
        <f t="shared" si="0"/>
        <v>0.8125</v>
      </c>
      <c r="D9" s="19" t="s">
        <v>12</v>
      </c>
      <c r="E9" s="20" t="s">
        <v>9</v>
      </c>
      <c r="F9" s="32" t="s">
        <v>8</v>
      </c>
      <c r="G9" s="21">
        <v>2</v>
      </c>
      <c r="H9" s="22">
        <v>8</v>
      </c>
      <c r="I9" s="21">
        <v>6</v>
      </c>
      <c r="J9" s="22">
        <v>5</v>
      </c>
      <c r="K9" s="374" t="s">
        <v>72</v>
      </c>
      <c r="L9" s="375"/>
      <c r="M9" s="376"/>
      <c r="N9" s="377" t="s">
        <v>73</v>
      </c>
      <c r="O9" s="377"/>
      <c r="P9" s="378"/>
      <c r="Q9" s="21">
        <v>4</v>
      </c>
      <c r="R9" s="22">
        <v>4</v>
      </c>
      <c r="S9" s="21">
        <f t="shared" si="1"/>
        <v>4</v>
      </c>
      <c r="T9" s="22">
        <f t="shared" si="2"/>
        <v>4</v>
      </c>
    </row>
    <row r="10" spans="1:20" ht="24.75" customHeight="1" thickTop="1">
      <c r="A10" s="368" t="s">
        <v>15</v>
      </c>
      <c r="B10" s="11">
        <v>0.4166666666666667</v>
      </c>
      <c r="C10" s="11">
        <f t="shared" si="0"/>
        <v>0.4791666666666667</v>
      </c>
      <c r="D10" s="12" t="s">
        <v>11</v>
      </c>
      <c r="E10" s="13" t="s">
        <v>9</v>
      </c>
      <c r="F10" s="33" t="s">
        <v>14</v>
      </c>
      <c r="G10" s="34">
        <v>8</v>
      </c>
      <c r="H10" s="35">
        <v>7</v>
      </c>
      <c r="I10" s="34">
        <v>5</v>
      </c>
      <c r="J10" s="35">
        <v>3</v>
      </c>
      <c r="K10" s="369" t="s">
        <v>66</v>
      </c>
      <c r="L10" s="370"/>
      <c r="M10" s="371"/>
      <c r="N10" s="372" t="s">
        <v>71</v>
      </c>
      <c r="O10" s="372"/>
      <c r="P10" s="373"/>
      <c r="Q10" s="34">
        <v>4</v>
      </c>
      <c r="R10" s="35">
        <v>4</v>
      </c>
      <c r="S10" s="34">
        <f t="shared" si="1"/>
        <v>4</v>
      </c>
      <c r="T10" s="35">
        <f t="shared" si="2"/>
        <v>4</v>
      </c>
    </row>
    <row r="11" spans="1:20" ht="24.75" customHeight="1" thickBot="1">
      <c r="A11" s="313"/>
      <c r="B11" s="18">
        <v>0.5833333333333334</v>
      </c>
      <c r="C11" s="18">
        <f t="shared" si="0"/>
        <v>0.6458333333333334</v>
      </c>
      <c r="D11" s="32" t="s">
        <v>14</v>
      </c>
      <c r="E11" s="20" t="s">
        <v>9</v>
      </c>
      <c r="F11" s="32" t="s">
        <v>10</v>
      </c>
      <c r="G11" s="21">
        <v>6</v>
      </c>
      <c r="H11" s="22">
        <v>10</v>
      </c>
      <c r="I11" s="21">
        <v>7</v>
      </c>
      <c r="J11" s="22">
        <v>2</v>
      </c>
      <c r="K11" s="374" t="s">
        <v>74</v>
      </c>
      <c r="L11" s="375"/>
      <c r="M11" s="376"/>
      <c r="N11" s="377" t="s">
        <v>71</v>
      </c>
      <c r="O11" s="377"/>
      <c r="P11" s="378"/>
      <c r="Q11" s="21">
        <v>4</v>
      </c>
      <c r="R11" s="22">
        <v>4</v>
      </c>
      <c r="S11" s="21">
        <f t="shared" si="1"/>
        <v>4</v>
      </c>
      <c r="T11" s="22">
        <f t="shared" si="2"/>
        <v>4</v>
      </c>
    </row>
    <row r="12" spans="1:20" ht="24.75" customHeight="1" thickTop="1">
      <c r="A12" s="368" t="s">
        <v>16</v>
      </c>
      <c r="B12" s="11">
        <v>0.3541666666666667</v>
      </c>
      <c r="C12" s="11">
        <f t="shared" si="0"/>
        <v>0.4166666666666667</v>
      </c>
      <c r="D12" s="29" t="s">
        <v>8</v>
      </c>
      <c r="E12" s="13" t="s">
        <v>9</v>
      </c>
      <c r="F12" s="12" t="s">
        <v>11</v>
      </c>
      <c r="G12" s="31">
        <v>6</v>
      </c>
      <c r="H12" s="17">
        <v>0</v>
      </c>
      <c r="I12" s="31">
        <v>6</v>
      </c>
      <c r="J12" s="17">
        <v>4</v>
      </c>
      <c r="K12" s="380" t="s">
        <v>75</v>
      </c>
      <c r="L12" s="381"/>
      <c r="M12" s="382"/>
      <c r="N12" s="383" t="s">
        <v>69</v>
      </c>
      <c r="O12" s="383"/>
      <c r="P12" s="384"/>
      <c r="Q12" s="31">
        <v>4</v>
      </c>
      <c r="R12" s="17">
        <v>5</v>
      </c>
      <c r="S12" s="31">
        <f t="shared" si="1"/>
        <v>5</v>
      </c>
      <c r="T12" s="17">
        <f t="shared" si="2"/>
        <v>4</v>
      </c>
    </row>
    <row r="13" spans="1:20" ht="24.75" customHeight="1" thickBot="1">
      <c r="A13" s="379"/>
      <c r="B13" s="36">
        <v>0.4375</v>
      </c>
      <c r="C13" s="36">
        <f>+B13+90/1440</f>
        <v>0.5</v>
      </c>
      <c r="D13" s="37" t="s">
        <v>12</v>
      </c>
      <c r="E13" s="38" t="s">
        <v>9</v>
      </c>
      <c r="F13" s="37" t="s">
        <v>14</v>
      </c>
      <c r="G13" s="39">
        <v>2</v>
      </c>
      <c r="H13" s="40">
        <v>9</v>
      </c>
      <c r="I13" s="39">
        <v>4</v>
      </c>
      <c r="J13" s="40">
        <v>2</v>
      </c>
      <c r="K13" s="385" t="s">
        <v>76</v>
      </c>
      <c r="L13" s="386"/>
      <c r="M13" s="387"/>
      <c r="N13" s="388" t="s">
        <v>71</v>
      </c>
      <c r="O13" s="388"/>
      <c r="P13" s="389"/>
      <c r="Q13" s="39">
        <v>3</v>
      </c>
      <c r="R13" s="40">
        <v>3</v>
      </c>
      <c r="S13" s="39">
        <f t="shared" si="1"/>
        <v>3</v>
      </c>
      <c r="T13" s="40">
        <f t="shared" si="2"/>
        <v>3</v>
      </c>
    </row>
    <row r="14" spans="1:14" ht="24.75" customHeight="1" thickBot="1">
      <c r="A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</row>
    <row r="15" spans="1:16" ht="24.75" customHeight="1" thickBot="1">
      <c r="A15" s="41"/>
      <c r="B15" s="44"/>
      <c r="C15" s="44"/>
      <c r="D15" s="42"/>
      <c r="E15" s="45"/>
      <c r="F15" s="46" t="s">
        <v>17</v>
      </c>
      <c r="G15" s="47" t="s">
        <v>18</v>
      </c>
      <c r="H15" s="47" t="s">
        <v>19</v>
      </c>
      <c r="I15" s="47" t="s">
        <v>20</v>
      </c>
      <c r="J15" s="47" t="s">
        <v>21</v>
      </c>
      <c r="K15" s="47" t="s">
        <v>22</v>
      </c>
      <c r="L15" s="47" t="s">
        <v>23</v>
      </c>
      <c r="M15" s="47" t="s">
        <v>24</v>
      </c>
      <c r="N15" s="47" t="s">
        <v>2</v>
      </c>
      <c r="O15" s="47" t="s">
        <v>25</v>
      </c>
      <c r="P15" s="48" t="s">
        <v>26</v>
      </c>
    </row>
    <row r="16" spans="1:18" ht="24.75" customHeight="1" thickTop="1">
      <c r="A16" s="41"/>
      <c r="B16" s="44"/>
      <c r="C16" s="44"/>
      <c r="D16" s="42"/>
      <c r="E16" s="49" t="s">
        <v>27</v>
      </c>
      <c r="F16" s="29" t="s">
        <v>8</v>
      </c>
      <c r="G16" s="25">
        <f>+I16*2+J16*1</f>
        <v>8</v>
      </c>
      <c r="H16" s="25">
        <v>4</v>
      </c>
      <c r="I16" s="25">
        <v>4</v>
      </c>
      <c r="J16" s="25">
        <v>0</v>
      </c>
      <c r="K16" s="25">
        <v>0</v>
      </c>
      <c r="L16" s="25">
        <f>SUMIF(D$4:D$13,F16,G$4:G$13)+SUMIF(F$4:F$13,F16,H$4:H$13)</f>
        <v>25</v>
      </c>
      <c r="M16" s="25">
        <f>SUMIF(D$4:D$13,F16,H$4:H$13)+SUMIF(F$4:F$13,F16,G$4:G$13)</f>
        <v>7</v>
      </c>
      <c r="N16" s="25">
        <f>SUMIF(D$4:D$13,F16,I$4:I$13)+SUMIF(F$4:F$13,F16,J$4:J$13)</f>
        <v>16</v>
      </c>
      <c r="O16" s="25">
        <f>SUMIF(D$4:D$13,F16,Q$4:Q$13)+SUMIF(F$4:F$13,F16,R$4:R$13)</f>
        <v>17</v>
      </c>
      <c r="P16" s="26">
        <f>SUMIF(D$4:D$13,F16,S$4:S$13)+SUMIF(F$4:F$13,F16,T$4:T$13)</f>
        <v>17</v>
      </c>
      <c r="Q16" s="50">
        <f>+L16/O16</f>
        <v>1.4705882352941178</v>
      </c>
      <c r="R16" s="50">
        <f>+M16/P16</f>
        <v>0.4117647058823529</v>
      </c>
    </row>
    <row r="17" spans="1:18" ht="24.75" customHeight="1">
      <c r="A17" s="41"/>
      <c r="B17" s="44"/>
      <c r="C17" s="44"/>
      <c r="D17" s="42"/>
      <c r="E17" s="51" t="s">
        <v>28</v>
      </c>
      <c r="F17" s="12" t="s">
        <v>11</v>
      </c>
      <c r="G17" s="14">
        <f>+I17*2+J17*1</f>
        <v>6</v>
      </c>
      <c r="H17" s="14">
        <v>3</v>
      </c>
      <c r="I17" s="14">
        <v>3</v>
      </c>
      <c r="J17" s="14">
        <v>0</v>
      </c>
      <c r="K17" s="14">
        <v>1</v>
      </c>
      <c r="L17" s="14">
        <f>SUMIF(D$4:D$13,F17,G$4:G$13)+SUMIF(F$4:F$13,F17,H$4:H$13)</f>
        <v>18</v>
      </c>
      <c r="M17" s="14">
        <f>SUMIF(D$4:D$13,F17,H$4:H$13)+SUMIF(F$4:F$13,F17,G$4:G$13)</f>
        <v>17</v>
      </c>
      <c r="N17" s="14">
        <f>SUMIF(D$4:D$13,F17,I$4:I$13)+SUMIF(F$4:F$13,F17,J$4:J$13)</f>
        <v>17</v>
      </c>
      <c r="O17" s="14">
        <f>SUMIF(D$4:D$13,F17,Q$4:Q$13)+SUMIF(F$4:F$13,F17,R$4:R$13)</f>
        <v>18</v>
      </c>
      <c r="P17" s="15">
        <f>SUMIF(D$4:D$13,F17,S$4:S$13)+SUMIF(F$4:F$13,F17,T$4:T$13)</f>
        <v>16</v>
      </c>
      <c r="Q17" s="50">
        <f aca="true" t="shared" si="3" ref="Q17:R20">+L17/O17</f>
        <v>1</v>
      </c>
      <c r="R17" s="50">
        <f t="shared" si="3"/>
        <v>1.0625</v>
      </c>
    </row>
    <row r="18" spans="1:18" ht="24.75" customHeight="1">
      <c r="A18" s="41"/>
      <c r="B18" s="44"/>
      <c r="C18" s="44"/>
      <c r="D18" s="42"/>
      <c r="E18" s="51" t="s">
        <v>29</v>
      </c>
      <c r="F18" s="12" t="s">
        <v>10</v>
      </c>
      <c r="G18" s="14">
        <f>+I18*2+J18*1</f>
        <v>4</v>
      </c>
      <c r="H18" s="14">
        <v>4</v>
      </c>
      <c r="I18" s="14">
        <v>2</v>
      </c>
      <c r="J18" s="14">
        <v>0</v>
      </c>
      <c r="K18" s="14">
        <v>2</v>
      </c>
      <c r="L18" s="14">
        <f>SUMIF(D$4:D$13,F18,G$4:G$13)+SUMIF(F$4:F$13,F18,H$4:H$13)</f>
        <v>21</v>
      </c>
      <c r="M18" s="14">
        <f>SUMIF(D$4:D$13,F18,H$4:H$13)+SUMIF(F$4:F$13,F18,G$4:G$13)</f>
        <v>18</v>
      </c>
      <c r="N18" s="14">
        <f>SUMIF(D$4:D$13,F18,I$4:I$13)+SUMIF(F$4:F$13,F18,J$4:J$13)</f>
        <v>15</v>
      </c>
      <c r="O18" s="14">
        <f>SUMIF(D$4:D$13,F18,Q$4:Q$13)+SUMIF(F$4:F$13,F18,R$4:R$13)</f>
        <v>16</v>
      </c>
      <c r="P18" s="15">
        <f>SUMIF(D$4:D$13,F18,S$4:S$13)+SUMIF(F$4:F$13,F18,T$4:T$13)</f>
        <v>17</v>
      </c>
      <c r="Q18" s="50">
        <f t="shared" si="3"/>
        <v>1.3125</v>
      </c>
      <c r="R18" s="50">
        <f t="shared" si="3"/>
        <v>1.0588235294117647</v>
      </c>
    </row>
    <row r="19" spans="1:18" ht="24.75" customHeight="1">
      <c r="A19" s="41"/>
      <c r="B19" s="44"/>
      <c r="C19" s="44"/>
      <c r="D19" s="42"/>
      <c r="E19" s="51" t="s">
        <v>30</v>
      </c>
      <c r="F19" s="12" t="s">
        <v>14</v>
      </c>
      <c r="G19" s="14">
        <f>+I19*2+J19*1</f>
        <v>2</v>
      </c>
      <c r="H19" s="14">
        <v>4</v>
      </c>
      <c r="I19" s="14">
        <v>1</v>
      </c>
      <c r="J19" s="14">
        <v>0</v>
      </c>
      <c r="K19" s="14">
        <v>3</v>
      </c>
      <c r="L19" s="14">
        <f>SUMIF(D$4:D$13,F19,G$4:G$13)+SUMIF(F$4:F$13,F19,H$4:H$13)</f>
        <v>27</v>
      </c>
      <c r="M19" s="14">
        <f>SUMIF(D$4:D$13,F19,H$4:H$13)+SUMIF(F$4:F$13,F19,G$4:G$13)</f>
        <v>29</v>
      </c>
      <c r="N19" s="14">
        <f>SUMIF(D$4:D$13,F19,I$4:I$13)+SUMIF(F$4:F$13,F19,J$4:J$13)</f>
        <v>20</v>
      </c>
      <c r="O19" s="14">
        <f>SUMIF(D$4:D$13,F19,Q$4:Q$13)+SUMIF(F$4:F$13,F19,R$4:R$13)</f>
        <v>15</v>
      </c>
      <c r="P19" s="15">
        <f>SUMIF(D$4:D$13,F19,S$4:S$13)+SUMIF(F$4:F$13,F19,T$4:T$13)</f>
        <v>15</v>
      </c>
      <c r="Q19" s="50">
        <f t="shared" si="3"/>
        <v>1.8</v>
      </c>
      <c r="R19" s="50">
        <f t="shared" si="3"/>
        <v>1.9333333333333333</v>
      </c>
    </row>
    <row r="20" spans="1:18" ht="24.75" customHeight="1" thickBot="1">
      <c r="A20" s="41"/>
      <c r="B20" s="44"/>
      <c r="C20" s="44"/>
      <c r="D20" s="42"/>
      <c r="E20" s="52" t="s">
        <v>31</v>
      </c>
      <c r="F20" s="53" t="s">
        <v>12</v>
      </c>
      <c r="G20" s="54">
        <f>+I20*2+J20*1</f>
        <v>0</v>
      </c>
      <c r="H20" s="54">
        <v>4</v>
      </c>
      <c r="I20" s="54">
        <v>0</v>
      </c>
      <c r="J20" s="54">
        <v>0</v>
      </c>
      <c r="K20" s="54">
        <v>4</v>
      </c>
      <c r="L20" s="39">
        <f>SUMIF(D$4:D$13,F20,G$4:G$13)+SUMIF(F$4:F$13,F20,H$4:H$13)</f>
        <v>8</v>
      </c>
      <c r="M20" s="39">
        <f>SUMIF(D$4:D$13,F20,H$4:H$13)+SUMIF(F$4:F$13,F20,G$4:G$13)</f>
        <v>28</v>
      </c>
      <c r="N20" s="39">
        <f>SUMIF(D$4:D$13,F20,I$4:I$13)+SUMIF(F$4:F$13,F20,J$4:J$13)</f>
        <v>18</v>
      </c>
      <c r="O20" s="39">
        <f>SUMIF(D$4:D$13,F20,Q$4:Q$13)+SUMIF(F$4:F$13,F20,R$4:R$13)</f>
        <v>15</v>
      </c>
      <c r="P20" s="40">
        <f>SUMIF(D$4:D$13,F20,S$4:S$13)+SUMIF(F$4:F$13,F20,T$4:T$13)</f>
        <v>16</v>
      </c>
      <c r="Q20" s="50">
        <f t="shared" si="3"/>
        <v>0.5333333333333333</v>
      </c>
      <c r="R20" s="50">
        <f t="shared" si="3"/>
        <v>1.75</v>
      </c>
    </row>
    <row r="21" spans="1:13" ht="24.75" customHeight="1">
      <c r="A21" s="41"/>
      <c r="B21" s="44"/>
      <c r="C21" s="44"/>
      <c r="D21" s="42"/>
      <c r="E21" s="42"/>
      <c r="L21" s="43">
        <f>SUM(L16:L20)</f>
        <v>99</v>
      </c>
      <c r="M21" s="43">
        <f>SUM(M16:M20)</f>
        <v>99</v>
      </c>
    </row>
    <row r="22" spans="1:5" s="57" customFormat="1" ht="24.75" customHeight="1" thickBot="1">
      <c r="A22" s="55"/>
      <c r="B22" s="56"/>
      <c r="C22" s="56"/>
      <c r="E22" s="56"/>
    </row>
    <row r="23" spans="1:20" ht="24.75" customHeight="1" thickBot="1">
      <c r="A23" s="361" t="s">
        <v>16</v>
      </c>
      <c r="B23" s="280" t="s">
        <v>32</v>
      </c>
      <c r="C23" s="280"/>
      <c r="D23" s="280"/>
      <c r="E23" s="280"/>
      <c r="F23" s="280"/>
      <c r="G23" s="280"/>
      <c r="H23" s="281"/>
      <c r="I23" s="282" t="s">
        <v>3</v>
      </c>
      <c r="J23" s="283"/>
      <c r="K23" s="284"/>
      <c r="L23" s="285" t="s">
        <v>4</v>
      </c>
      <c r="M23" s="286"/>
      <c r="N23" s="287"/>
      <c r="O23" s="41"/>
      <c r="P23" s="288" t="s">
        <v>33</v>
      </c>
      <c r="Q23" s="289"/>
      <c r="R23" s="289"/>
      <c r="S23" s="289"/>
      <c r="T23" s="290"/>
    </row>
    <row r="24" spans="1:20" ht="24.75" customHeight="1" thickTop="1">
      <c r="A24" s="362"/>
      <c r="B24" s="58">
        <v>0.5208333333333334</v>
      </c>
      <c r="C24" s="11">
        <f>+B24+90/1440</f>
        <v>0.5833333333333334</v>
      </c>
      <c r="D24" s="7" t="str">
        <f>+F16</f>
        <v>BWS San Francisco - USA</v>
      </c>
      <c r="E24" s="30"/>
      <c r="F24" s="7" t="str">
        <f>+F19</f>
        <v>Torre Pedrera Falcons</v>
      </c>
      <c r="G24" s="9">
        <v>8</v>
      </c>
      <c r="H24" s="10">
        <v>1</v>
      </c>
      <c r="I24" s="365" t="s">
        <v>77</v>
      </c>
      <c r="J24" s="260"/>
      <c r="K24" s="260"/>
      <c r="L24" s="260" t="s">
        <v>78</v>
      </c>
      <c r="M24" s="260"/>
      <c r="N24" s="261"/>
      <c r="O24" s="41"/>
      <c r="P24" s="59">
        <v>1</v>
      </c>
      <c r="Q24" s="262" t="str">
        <f>+F28</f>
        <v>BWS San Francisco - USA</v>
      </c>
      <c r="R24" s="263"/>
      <c r="S24" s="263"/>
      <c r="T24" s="264"/>
    </row>
    <row r="25" spans="1:20" ht="24.75" customHeight="1" thickBot="1">
      <c r="A25" s="362"/>
      <c r="B25" s="60">
        <v>0.6041666666666666</v>
      </c>
      <c r="C25" s="28">
        <f>+B25+90/1440</f>
        <v>0.6666666666666666</v>
      </c>
      <c r="D25" s="12" t="str">
        <f>+F17</f>
        <v>Oltretorrente Parma</v>
      </c>
      <c r="E25" s="30"/>
      <c r="F25" s="29" t="str">
        <f>+F18</f>
        <v>San Martino Junior B&amp;S</v>
      </c>
      <c r="G25" s="14">
        <v>1</v>
      </c>
      <c r="H25" s="15">
        <v>2</v>
      </c>
      <c r="I25" s="365" t="s">
        <v>79</v>
      </c>
      <c r="J25" s="260"/>
      <c r="K25" s="260"/>
      <c r="L25" s="366" t="s">
        <v>80</v>
      </c>
      <c r="M25" s="366"/>
      <c r="N25" s="367"/>
      <c r="O25" s="41"/>
      <c r="P25" s="61">
        <f>+P24+1</f>
        <v>2</v>
      </c>
      <c r="Q25" s="262" t="str">
        <f>+D28</f>
        <v>San Martino Junior B&amp;S</v>
      </c>
      <c r="R25" s="263"/>
      <c r="S25" s="263"/>
      <c r="T25" s="264"/>
    </row>
    <row r="26" spans="1:20" ht="24.75" customHeight="1" thickBot="1">
      <c r="A26" s="362"/>
      <c r="B26" s="332" t="s">
        <v>34</v>
      </c>
      <c r="C26" s="280"/>
      <c r="D26" s="280"/>
      <c r="E26" s="280"/>
      <c r="F26" s="280"/>
      <c r="G26" s="280"/>
      <c r="H26" s="281"/>
      <c r="I26" s="62"/>
      <c r="J26" s="63"/>
      <c r="K26" s="63"/>
      <c r="L26" s="64"/>
      <c r="M26" s="64"/>
      <c r="N26" s="65"/>
      <c r="O26" s="41"/>
      <c r="P26" s="61">
        <f>+P25+1</f>
        <v>3</v>
      </c>
      <c r="Q26" s="262" t="str">
        <f>+F27</f>
        <v>Oltretorrente Parma</v>
      </c>
      <c r="R26" s="263"/>
      <c r="S26" s="263"/>
      <c r="T26" s="264"/>
    </row>
    <row r="27" spans="1:20" s="67" customFormat="1" ht="24.75" customHeight="1">
      <c r="A27" s="363"/>
      <c r="B27" s="58">
        <v>0.6875</v>
      </c>
      <c r="C27" s="11">
        <f>+B27+90/1440</f>
        <v>0.75</v>
      </c>
      <c r="D27" s="66" t="str">
        <f>+F24</f>
        <v>Torre Pedrera Falcons</v>
      </c>
      <c r="E27" s="13"/>
      <c r="F27" s="66" t="str">
        <f>+D25</f>
        <v>Oltretorrente Parma</v>
      </c>
      <c r="G27" s="31">
        <v>0</v>
      </c>
      <c r="H27" s="17">
        <v>8</v>
      </c>
      <c r="I27" s="356" t="s">
        <v>81</v>
      </c>
      <c r="J27" s="357"/>
      <c r="K27" s="358"/>
      <c r="L27" s="359" t="s">
        <v>82</v>
      </c>
      <c r="M27" s="357"/>
      <c r="N27" s="360"/>
      <c r="P27" s="61">
        <f>+P26+1</f>
        <v>4</v>
      </c>
      <c r="Q27" s="262" t="str">
        <f>+D27</f>
        <v>Torre Pedrera Falcons</v>
      </c>
      <c r="R27" s="263"/>
      <c r="S27" s="263"/>
      <c r="T27" s="264"/>
    </row>
    <row r="28" spans="1:20" s="67" customFormat="1" ht="24.75" customHeight="1" thickBot="1">
      <c r="A28" s="364"/>
      <c r="B28" s="68">
        <v>0.7604166666666666</v>
      </c>
      <c r="C28" s="36">
        <f>+B28+105/1440</f>
        <v>0.8333333333333333</v>
      </c>
      <c r="D28" s="69" t="str">
        <f>+F25</f>
        <v>San Martino Junior B&amp;S</v>
      </c>
      <c r="E28" s="70"/>
      <c r="F28" s="69" t="str">
        <f>+D24</f>
        <v>BWS San Francisco - USA</v>
      </c>
      <c r="G28" s="39">
        <v>5</v>
      </c>
      <c r="H28" s="40">
        <v>14</v>
      </c>
      <c r="I28" s="351" t="s">
        <v>83</v>
      </c>
      <c r="J28" s="256"/>
      <c r="K28" s="352"/>
      <c r="L28" s="255" t="s">
        <v>80</v>
      </c>
      <c r="M28" s="256"/>
      <c r="N28" s="257"/>
      <c r="P28" s="71">
        <f>+P27+1</f>
        <v>5</v>
      </c>
      <c r="Q28" s="353" t="str">
        <f>+F20</f>
        <v>Conegliano</v>
      </c>
      <c r="R28" s="354"/>
      <c r="S28" s="354"/>
      <c r="T28" s="355"/>
    </row>
    <row r="29" s="67" customFormat="1" ht="24.75" customHeight="1"/>
    <row r="30" spans="6:15" s="67" customFormat="1" ht="24.75" customHeight="1">
      <c r="F30" s="72"/>
      <c r="G30" s="43"/>
      <c r="H30" s="43"/>
      <c r="I30" s="43"/>
      <c r="J30" s="43"/>
      <c r="K30" s="43"/>
      <c r="M30" s="43"/>
      <c r="N30" s="43"/>
      <c r="O30" s="41"/>
    </row>
    <row r="31" spans="9:14" s="67" customFormat="1" ht="24.75" customHeight="1">
      <c r="I31" s="73"/>
      <c r="J31" s="73"/>
      <c r="K31" s="73"/>
      <c r="L31" s="73"/>
      <c r="M31" s="73"/>
      <c r="N31" s="73"/>
    </row>
    <row r="32" spans="7:14" s="67" customFormat="1" ht="24.75" customHeight="1">
      <c r="G32" s="73"/>
      <c r="H32" s="73"/>
      <c r="I32" s="73"/>
      <c r="J32" s="73"/>
      <c r="K32" s="73"/>
      <c r="L32" s="73"/>
      <c r="M32" s="73"/>
      <c r="N32" s="73"/>
    </row>
    <row r="33" spans="9:14" s="67" customFormat="1" ht="24.75" customHeight="1">
      <c r="I33" s="73"/>
      <c r="J33" s="73"/>
      <c r="K33" s="73"/>
      <c r="L33" s="73"/>
      <c r="M33" s="73"/>
      <c r="N33" s="73"/>
    </row>
    <row r="34" spans="7:14" s="67" customFormat="1" ht="24.75" customHeight="1">
      <c r="G34" s="73"/>
      <c r="H34" s="73"/>
      <c r="I34" s="73"/>
      <c r="J34" s="73"/>
      <c r="K34" s="73"/>
      <c r="L34" s="73"/>
      <c r="M34" s="73"/>
      <c r="N34" s="73"/>
    </row>
    <row r="35" ht="24.75" customHeight="1"/>
    <row r="36" ht="24.75" customHeight="1"/>
    <row r="37" ht="24.75" customHeight="1"/>
    <row r="38" ht="24.75" customHeight="1"/>
    <row r="39" ht="24.7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51">
    <mergeCell ref="A1:T1"/>
    <mergeCell ref="S2:T2"/>
    <mergeCell ref="A3:H3"/>
    <mergeCell ref="I3:J3"/>
    <mergeCell ref="K3:M3"/>
    <mergeCell ref="N3:P3"/>
    <mergeCell ref="Q3:R3"/>
    <mergeCell ref="S3:T3"/>
    <mergeCell ref="A4:A6"/>
    <mergeCell ref="K4:M4"/>
    <mergeCell ref="N4:P4"/>
    <mergeCell ref="K5:M5"/>
    <mergeCell ref="N5:P5"/>
    <mergeCell ref="K6:M6"/>
    <mergeCell ref="N6:P6"/>
    <mergeCell ref="A7:A9"/>
    <mergeCell ref="K7:M7"/>
    <mergeCell ref="N7:P7"/>
    <mergeCell ref="K8:M8"/>
    <mergeCell ref="N8:P8"/>
    <mergeCell ref="K9:M9"/>
    <mergeCell ref="N9:P9"/>
    <mergeCell ref="A10:A11"/>
    <mergeCell ref="K10:M10"/>
    <mergeCell ref="N10:P10"/>
    <mergeCell ref="K11:M11"/>
    <mergeCell ref="N11:P11"/>
    <mergeCell ref="A12:A13"/>
    <mergeCell ref="K12:M12"/>
    <mergeCell ref="N12:P12"/>
    <mergeCell ref="K13:M13"/>
    <mergeCell ref="N13:P13"/>
    <mergeCell ref="A23:A28"/>
    <mergeCell ref="B23:H23"/>
    <mergeCell ref="I23:K23"/>
    <mergeCell ref="L23:N23"/>
    <mergeCell ref="P23:T23"/>
    <mergeCell ref="I24:K24"/>
    <mergeCell ref="L24:N24"/>
    <mergeCell ref="Q24:T24"/>
    <mergeCell ref="I25:K25"/>
    <mergeCell ref="L25:N25"/>
    <mergeCell ref="I28:K28"/>
    <mergeCell ref="L28:N28"/>
    <mergeCell ref="Q28:T28"/>
    <mergeCell ref="Q25:T25"/>
    <mergeCell ref="B26:H26"/>
    <mergeCell ref="Q26:T26"/>
    <mergeCell ref="I27:K27"/>
    <mergeCell ref="L27:N27"/>
    <mergeCell ref="Q27:T27"/>
  </mergeCells>
  <printOptions horizontalCentered="1"/>
  <pageMargins left="0.7874015748031497" right="0.7874015748031497" top="0.3937007874015748" bottom="0.2362204724409449" header="0.2362204724409449" footer="0.15748031496062992"/>
  <pageSetup cellComments="asDisplayed" horizontalDpi="300" verticalDpi="300" orientation="landscape" paperSize="9" scale="58" r:id="rId1"/>
  <headerFooter alignWithMargins="0">
    <oddHeader>&amp;C&amp;"Comic Sans MS,Grassetto"&amp;16 31° TORNEO FILIPPINI 2012 - CATEGORIA ALLIEVI&amp;R&amp;"Times New Roman,Grassetto"San Martino B.A. - 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70" zoomScaleNormal="70" workbookViewId="0" topLeftCell="A1">
      <selection activeCell="G8" sqref="G8"/>
    </sheetView>
  </sheetViews>
  <sheetFormatPr defaultColWidth="9.140625" defaultRowHeight="15"/>
  <cols>
    <col min="1" max="1" width="4.7109375" style="80" customWidth="1"/>
    <col min="2" max="2" width="37.8515625" style="80" customWidth="1"/>
    <col min="3" max="3" width="25.28125" style="80" customWidth="1"/>
    <col min="4" max="4" width="6.7109375" style="80" customWidth="1"/>
    <col min="5" max="21" width="4.7109375" style="80" customWidth="1"/>
    <col min="22" max="22" width="6.7109375" style="80" customWidth="1"/>
    <col min="23" max="16384" width="9.140625" style="80" customWidth="1"/>
  </cols>
  <sheetData>
    <row r="1" spans="1:22" ht="24" thickBot="1">
      <c r="A1" s="74"/>
      <c r="B1" s="75" t="s">
        <v>35</v>
      </c>
      <c r="C1" s="76" t="s">
        <v>84</v>
      </c>
      <c r="D1" s="77">
        <v>5</v>
      </c>
      <c r="E1" s="76" t="s">
        <v>85</v>
      </c>
      <c r="F1" s="78"/>
      <c r="G1" s="78"/>
      <c r="H1" s="78"/>
      <c r="I1" s="78"/>
      <c r="J1" s="78"/>
      <c r="K1" s="78"/>
      <c r="L1" s="78"/>
      <c r="M1" s="75"/>
      <c r="N1" s="75"/>
      <c r="O1" s="75"/>
      <c r="P1" s="75"/>
      <c r="Q1" s="75"/>
      <c r="R1" s="75" t="s">
        <v>36</v>
      </c>
      <c r="S1" s="404">
        <f ca="1">TODAY()</f>
        <v>41099</v>
      </c>
      <c r="T1" s="404"/>
      <c r="U1" s="404"/>
      <c r="V1" s="79"/>
    </row>
    <row r="2" spans="1:22" ht="13.5" thickTop="1">
      <c r="A2" s="81" t="s">
        <v>37</v>
      </c>
      <c r="B2" s="82" t="s">
        <v>38</v>
      </c>
      <c r="C2" s="83"/>
      <c r="D2" s="84" t="s">
        <v>39</v>
      </c>
      <c r="E2" s="85" t="s">
        <v>40</v>
      </c>
      <c r="F2" s="85" t="s">
        <v>41</v>
      </c>
      <c r="G2" s="85" t="s">
        <v>42</v>
      </c>
      <c r="H2" s="85" t="s">
        <v>43</v>
      </c>
      <c r="I2" s="85" t="s">
        <v>44</v>
      </c>
      <c r="J2" s="85" t="s">
        <v>45</v>
      </c>
      <c r="K2" s="85" t="s">
        <v>46</v>
      </c>
      <c r="L2" s="85" t="s">
        <v>47</v>
      </c>
      <c r="M2" s="85" t="s">
        <v>48</v>
      </c>
      <c r="N2" s="85" t="s">
        <v>49</v>
      </c>
      <c r="O2" s="85" t="s">
        <v>50</v>
      </c>
      <c r="P2" s="85" t="s">
        <v>51</v>
      </c>
      <c r="Q2" s="85" t="s">
        <v>52</v>
      </c>
      <c r="R2" s="85" t="s">
        <v>53</v>
      </c>
      <c r="S2" s="85" t="s">
        <v>54</v>
      </c>
      <c r="T2" s="86" t="s">
        <v>55</v>
      </c>
      <c r="U2" s="87" t="s">
        <v>56</v>
      </c>
      <c r="V2" s="88" t="s">
        <v>57</v>
      </c>
    </row>
    <row r="3" spans="1:22" s="95" customFormat="1" ht="20.25">
      <c r="A3" s="89">
        <v>82</v>
      </c>
      <c r="B3" s="90" t="s">
        <v>86</v>
      </c>
      <c r="C3" s="91" t="s">
        <v>87</v>
      </c>
      <c r="D3" s="92">
        <v>14</v>
      </c>
      <c r="E3" s="92">
        <v>14</v>
      </c>
      <c r="F3" s="92">
        <v>3</v>
      </c>
      <c r="G3" s="92">
        <v>9</v>
      </c>
      <c r="H3" s="92">
        <v>0</v>
      </c>
      <c r="I3" s="92">
        <v>1</v>
      </c>
      <c r="J3" s="92">
        <v>0</v>
      </c>
      <c r="K3" s="92">
        <v>0</v>
      </c>
      <c r="L3" s="92">
        <v>0</v>
      </c>
      <c r="M3" s="92">
        <v>0</v>
      </c>
      <c r="N3" s="92">
        <v>0</v>
      </c>
      <c r="O3" s="92">
        <v>0</v>
      </c>
      <c r="P3" s="92">
        <v>0</v>
      </c>
      <c r="Q3" s="92">
        <v>0</v>
      </c>
      <c r="R3" s="92">
        <v>0</v>
      </c>
      <c r="S3" s="92">
        <v>0</v>
      </c>
      <c r="T3" s="92">
        <v>0</v>
      </c>
      <c r="U3" s="93">
        <v>4</v>
      </c>
      <c r="V3" s="94">
        <f>IF(E3&gt;=1,1000*G3/E3,0)</f>
        <v>642.8571428571429</v>
      </c>
    </row>
    <row r="4" spans="1:22" s="102" customFormat="1" ht="18">
      <c r="A4" s="96" t="s">
        <v>88</v>
      </c>
      <c r="B4" s="97" t="s">
        <v>89</v>
      </c>
      <c r="C4" s="98" t="s">
        <v>90</v>
      </c>
      <c r="D4" s="99">
        <v>17</v>
      </c>
      <c r="E4" s="99">
        <v>16</v>
      </c>
      <c r="F4" s="99">
        <v>11</v>
      </c>
      <c r="G4" s="99">
        <v>10</v>
      </c>
      <c r="H4" s="99">
        <v>1</v>
      </c>
      <c r="I4" s="99">
        <v>1</v>
      </c>
      <c r="J4" s="99">
        <v>0</v>
      </c>
      <c r="K4" s="99">
        <v>0</v>
      </c>
      <c r="L4" s="99">
        <v>0</v>
      </c>
      <c r="M4" s="99">
        <v>0</v>
      </c>
      <c r="N4" s="99">
        <v>1</v>
      </c>
      <c r="O4" s="99">
        <v>0</v>
      </c>
      <c r="P4" s="99">
        <v>0</v>
      </c>
      <c r="Q4" s="99">
        <v>0</v>
      </c>
      <c r="R4" s="99">
        <v>6</v>
      </c>
      <c r="S4" s="99">
        <v>0</v>
      </c>
      <c r="T4" s="99">
        <v>1</v>
      </c>
      <c r="U4" s="100">
        <v>1</v>
      </c>
      <c r="V4" s="101">
        <f aca="true" t="shared" si="0" ref="V4:V12">IF(E4&gt;=1,1000*G4/E4,0)</f>
        <v>625</v>
      </c>
    </row>
    <row r="5" spans="1:22" s="102" customFormat="1" ht="18">
      <c r="A5" s="96">
        <v>37</v>
      </c>
      <c r="B5" s="97" t="s">
        <v>91</v>
      </c>
      <c r="C5" s="98" t="s">
        <v>14</v>
      </c>
      <c r="D5" s="99">
        <v>16</v>
      </c>
      <c r="E5" s="99">
        <v>15</v>
      </c>
      <c r="F5" s="99">
        <v>4</v>
      </c>
      <c r="G5" s="99">
        <v>9</v>
      </c>
      <c r="H5" s="99">
        <v>0</v>
      </c>
      <c r="I5" s="99">
        <v>1</v>
      </c>
      <c r="J5" s="99">
        <v>1</v>
      </c>
      <c r="K5" s="99">
        <v>0</v>
      </c>
      <c r="L5" s="99">
        <v>0</v>
      </c>
      <c r="M5" s="99">
        <v>0</v>
      </c>
      <c r="N5" s="99">
        <v>1</v>
      </c>
      <c r="O5" s="99">
        <v>0</v>
      </c>
      <c r="P5" s="99">
        <v>0</v>
      </c>
      <c r="Q5" s="99">
        <v>0</v>
      </c>
      <c r="R5" s="99">
        <v>3</v>
      </c>
      <c r="S5" s="99">
        <v>0</v>
      </c>
      <c r="T5" s="99">
        <v>2</v>
      </c>
      <c r="U5" s="100">
        <v>7</v>
      </c>
      <c r="V5" s="101">
        <f t="shared" si="0"/>
        <v>600</v>
      </c>
    </row>
    <row r="6" spans="1:22" ht="12.75">
      <c r="A6" s="103">
        <v>7</v>
      </c>
      <c r="B6" s="104" t="s">
        <v>92</v>
      </c>
      <c r="C6" s="105" t="s">
        <v>93</v>
      </c>
      <c r="D6" s="106">
        <v>17</v>
      </c>
      <c r="E6" s="106">
        <v>16</v>
      </c>
      <c r="F6" s="106">
        <v>8</v>
      </c>
      <c r="G6" s="106">
        <v>9</v>
      </c>
      <c r="H6" s="106">
        <v>0</v>
      </c>
      <c r="I6" s="106">
        <v>2</v>
      </c>
      <c r="J6" s="106">
        <v>0</v>
      </c>
      <c r="K6" s="106">
        <v>0</v>
      </c>
      <c r="L6" s="106">
        <v>0</v>
      </c>
      <c r="M6" s="106">
        <v>0</v>
      </c>
      <c r="N6" s="106">
        <v>1</v>
      </c>
      <c r="O6" s="106">
        <v>0</v>
      </c>
      <c r="P6" s="106">
        <v>0</v>
      </c>
      <c r="Q6" s="106">
        <v>0</v>
      </c>
      <c r="R6" s="106">
        <v>2</v>
      </c>
      <c r="S6" s="106">
        <v>1</v>
      </c>
      <c r="T6" s="106">
        <v>1</v>
      </c>
      <c r="U6" s="107">
        <v>10</v>
      </c>
      <c r="V6" s="108">
        <f t="shared" si="0"/>
        <v>562.5</v>
      </c>
    </row>
    <row r="7" spans="1:22" ht="12.75">
      <c r="A7" s="103">
        <v>24</v>
      </c>
      <c r="B7" s="104" t="s">
        <v>94</v>
      </c>
      <c r="C7" s="105" t="s">
        <v>93</v>
      </c>
      <c r="D7" s="106">
        <v>15</v>
      </c>
      <c r="E7" s="106">
        <v>11</v>
      </c>
      <c r="F7" s="106">
        <v>7</v>
      </c>
      <c r="G7" s="106">
        <v>6</v>
      </c>
      <c r="H7" s="106">
        <v>0</v>
      </c>
      <c r="I7" s="106">
        <v>0</v>
      </c>
      <c r="J7" s="106">
        <v>1</v>
      </c>
      <c r="K7" s="106">
        <v>0</v>
      </c>
      <c r="L7" s="106">
        <v>0</v>
      </c>
      <c r="M7" s="106">
        <v>0</v>
      </c>
      <c r="N7" s="106">
        <v>4</v>
      </c>
      <c r="O7" s="106">
        <v>0</v>
      </c>
      <c r="P7" s="106">
        <v>0</v>
      </c>
      <c r="Q7" s="106">
        <v>0</v>
      </c>
      <c r="R7" s="106">
        <v>4</v>
      </c>
      <c r="S7" s="106">
        <v>1</v>
      </c>
      <c r="T7" s="106">
        <v>3</v>
      </c>
      <c r="U7" s="107">
        <v>2</v>
      </c>
      <c r="V7" s="108">
        <f t="shared" si="0"/>
        <v>545.4545454545455</v>
      </c>
    </row>
    <row r="8" spans="1:22" ht="12.75">
      <c r="A8" s="103">
        <v>52</v>
      </c>
      <c r="B8" s="104" t="s">
        <v>95</v>
      </c>
      <c r="C8" s="105" t="s">
        <v>93</v>
      </c>
      <c r="D8" s="106">
        <v>13</v>
      </c>
      <c r="E8" s="106">
        <v>12</v>
      </c>
      <c r="F8" s="106">
        <v>4</v>
      </c>
      <c r="G8" s="106">
        <v>6</v>
      </c>
      <c r="H8" s="106">
        <v>2</v>
      </c>
      <c r="I8" s="106">
        <v>1</v>
      </c>
      <c r="J8" s="106">
        <v>0</v>
      </c>
      <c r="K8" s="106">
        <v>0</v>
      </c>
      <c r="L8" s="106">
        <v>0</v>
      </c>
      <c r="M8" s="106">
        <v>0</v>
      </c>
      <c r="N8" s="106">
        <v>1</v>
      </c>
      <c r="O8" s="106">
        <v>0</v>
      </c>
      <c r="P8" s="106">
        <v>0</v>
      </c>
      <c r="Q8" s="106">
        <v>0</v>
      </c>
      <c r="R8" s="106">
        <v>1</v>
      </c>
      <c r="S8" s="106">
        <v>0</v>
      </c>
      <c r="T8" s="106">
        <v>3</v>
      </c>
      <c r="U8" s="107">
        <v>5</v>
      </c>
      <c r="V8" s="108">
        <f t="shared" si="0"/>
        <v>500</v>
      </c>
    </row>
    <row r="9" spans="1:22" ht="12.75">
      <c r="A9" s="103">
        <v>65</v>
      </c>
      <c r="B9" s="104" t="s">
        <v>96</v>
      </c>
      <c r="C9" s="105" t="s">
        <v>14</v>
      </c>
      <c r="D9" s="106">
        <v>16</v>
      </c>
      <c r="E9" s="106">
        <v>12</v>
      </c>
      <c r="F9" s="106">
        <v>5</v>
      </c>
      <c r="G9" s="106">
        <v>6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4</v>
      </c>
      <c r="O9" s="106">
        <v>0</v>
      </c>
      <c r="P9" s="106">
        <v>0</v>
      </c>
      <c r="Q9" s="106">
        <v>0</v>
      </c>
      <c r="R9" s="106">
        <v>2</v>
      </c>
      <c r="S9" s="106">
        <v>0</v>
      </c>
      <c r="T9" s="106">
        <v>1</v>
      </c>
      <c r="U9" s="107">
        <v>3</v>
      </c>
      <c r="V9" s="108">
        <f t="shared" si="0"/>
        <v>500</v>
      </c>
    </row>
    <row r="10" spans="1:22" ht="12.75">
      <c r="A10" s="103">
        <v>5</v>
      </c>
      <c r="B10" s="104" t="s">
        <v>97</v>
      </c>
      <c r="C10" s="105" t="s">
        <v>93</v>
      </c>
      <c r="D10" s="106">
        <v>13</v>
      </c>
      <c r="E10" s="106">
        <v>11</v>
      </c>
      <c r="F10" s="106">
        <v>5</v>
      </c>
      <c r="G10" s="106">
        <v>5</v>
      </c>
      <c r="H10" s="106">
        <v>0</v>
      </c>
      <c r="I10" s="106">
        <v>0</v>
      </c>
      <c r="J10" s="106">
        <v>2</v>
      </c>
      <c r="K10" s="106">
        <v>0</v>
      </c>
      <c r="L10" s="106">
        <v>0</v>
      </c>
      <c r="M10" s="106">
        <v>0</v>
      </c>
      <c r="N10" s="106">
        <v>2</v>
      </c>
      <c r="O10" s="106">
        <v>0</v>
      </c>
      <c r="P10" s="106">
        <v>0</v>
      </c>
      <c r="Q10" s="106">
        <v>0</v>
      </c>
      <c r="R10" s="106">
        <v>1</v>
      </c>
      <c r="S10" s="106">
        <v>0</v>
      </c>
      <c r="T10" s="106">
        <v>4</v>
      </c>
      <c r="U10" s="107">
        <v>7</v>
      </c>
      <c r="V10" s="108">
        <f t="shared" si="0"/>
        <v>454.54545454545456</v>
      </c>
    </row>
    <row r="11" spans="1:22" ht="12.75">
      <c r="A11" s="103">
        <v>58</v>
      </c>
      <c r="B11" s="104" t="s">
        <v>98</v>
      </c>
      <c r="C11" s="105" t="s">
        <v>87</v>
      </c>
      <c r="D11" s="106">
        <v>11</v>
      </c>
      <c r="E11" s="106">
        <v>11</v>
      </c>
      <c r="F11" s="106">
        <v>3</v>
      </c>
      <c r="G11" s="106">
        <v>5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1</v>
      </c>
      <c r="S11" s="106">
        <v>0</v>
      </c>
      <c r="T11" s="106">
        <v>2</v>
      </c>
      <c r="U11" s="107">
        <v>2</v>
      </c>
      <c r="V11" s="108">
        <f t="shared" si="0"/>
        <v>454.54545454545456</v>
      </c>
    </row>
    <row r="12" spans="1:22" ht="12.75">
      <c r="A12" s="103">
        <v>21</v>
      </c>
      <c r="B12" s="104" t="s">
        <v>99</v>
      </c>
      <c r="C12" s="105" t="s">
        <v>93</v>
      </c>
      <c r="D12" s="106">
        <v>16</v>
      </c>
      <c r="E12" s="106">
        <v>14</v>
      </c>
      <c r="F12" s="106">
        <v>4</v>
      </c>
      <c r="G12" s="106">
        <v>6</v>
      </c>
      <c r="H12" s="106">
        <v>2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2</v>
      </c>
      <c r="O12" s="106">
        <v>0</v>
      </c>
      <c r="P12" s="106">
        <v>0</v>
      </c>
      <c r="Q12" s="106">
        <v>0</v>
      </c>
      <c r="R12" s="106">
        <v>3</v>
      </c>
      <c r="S12" s="106">
        <v>0</v>
      </c>
      <c r="T12" s="106">
        <v>1</v>
      </c>
      <c r="U12" s="107">
        <v>2</v>
      </c>
      <c r="V12" s="108">
        <f t="shared" si="0"/>
        <v>428.57142857142856</v>
      </c>
    </row>
    <row r="13" spans="1:22" ht="13.5" thickBot="1">
      <c r="A13" s="109"/>
      <c r="B13" s="110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4"/>
    </row>
    <row r="14" ht="13.5" thickBot="1"/>
    <row r="15" spans="1:22" ht="24" thickBot="1">
      <c r="A15" s="74"/>
      <c r="B15" s="75" t="s">
        <v>58</v>
      </c>
      <c r="C15" s="115" t="s">
        <v>100</v>
      </c>
      <c r="D15" s="77">
        <v>5</v>
      </c>
      <c r="E15" s="76" t="s">
        <v>85</v>
      </c>
      <c r="F15" s="78"/>
      <c r="G15" s="78"/>
      <c r="H15" s="78"/>
      <c r="I15" s="78"/>
      <c r="J15" s="78"/>
      <c r="K15" s="78"/>
      <c r="L15" s="78"/>
      <c r="M15" s="75"/>
      <c r="N15" s="75"/>
      <c r="O15" s="75"/>
      <c r="P15" s="75"/>
      <c r="Q15" s="75"/>
      <c r="R15" s="75" t="s">
        <v>36</v>
      </c>
      <c r="S15" s="404">
        <f ca="1">TODAY()</f>
        <v>41099</v>
      </c>
      <c r="T15" s="404"/>
      <c r="U15" s="404"/>
      <c r="V15" s="79"/>
    </row>
    <row r="16" spans="1:22" ht="13.5" thickTop="1">
      <c r="A16" s="116" t="s">
        <v>37</v>
      </c>
      <c r="B16" s="117" t="s">
        <v>38</v>
      </c>
      <c r="C16" s="118"/>
      <c r="D16" s="86" t="s">
        <v>59</v>
      </c>
      <c r="E16" s="119" t="s">
        <v>60</v>
      </c>
      <c r="F16" s="119" t="s">
        <v>61</v>
      </c>
      <c r="G16" s="119" t="s">
        <v>41</v>
      </c>
      <c r="H16" s="119" t="s">
        <v>62</v>
      </c>
      <c r="I16" s="119" t="s">
        <v>42</v>
      </c>
      <c r="J16" s="119" t="s">
        <v>43</v>
      </c>
      <c r="K16" s="119" t="s">
        <v>44</v>
      </c>
      <c r="L16" s="119" t="s">
        <v>45</v>
      </c>
      <c r="M16" s="119" t="s">
        <v>47</v>
      </c>
      <c r="N16" s="119" t="s">
        <v>48</v>
      </c>
      <c r="O16" s="119" t="s">
        <v>49</v>
      </c>
      <c r="P16" s="119" t="s">
        <v>50</v>
      </c>
      <c r="Q16" s="119" t="s">
        <v>51</v>
      </c>
      <c r="R16" s="119" t="s">
        <v>52</v>
      </c>
      <c r="S16" s="119" t="s">
        <v>55</v>
      </c>
      <c r="T16" s="119" t="s">
        <v>63</v>
      </c>
      <c r="U16" s="120" t="s">
        <v>64</v>
      </c>
      <c r="V16" s="121" t="s">
        <v>65</v>
      </c>
    </row>
    <row r="17" spans="1:22" s="95" customFormat="1" ht="20.25">
      <c r="A17" s="89">
        <v>19</v>
      </c>
      <c r="B17" s="90" t="s">
        <v>101</v>
      </c>
      <c r="C17" s="91" t="s">
        <v>90</v>
      </c>
      <c r="D17" s="122">
        <v>8</v>
      </c>
      <c r="E17" s="92">
        <v>35</v>
      </c>
      <c r="F17" s="92">
        <v>33</v>
      </c>
      <c r="G17" s="92">
        <v>4</v>
      </c>
      <c r="H17" s="92">
        <v>0</v>
      </c>
      <c r="I17" s="92">
        <v>6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2</v>
      </c>
      <c r="P17" s="92">
        <v>0</v>
      </c>
      <c r="Q17" s="92">
        <v>0</v>
      </c>
      <c r="R17" s="92">
        <v>0</v>
      </c>
      <c r="S17" s="92">
        <v>10</v>
      </c>
      <c r="T17" s="92">
        <v>2</v>
      </c>
      <c r="U17" s="93">
        <v>0</v>
      </c>
      <c r="V17" s="123">
        <f>IF(D17&gt;=1,6*H17/D17,0)</f>
        <v>0</v>
      </c>
    </row>
    <row r="18" spans="1:22" s="102" customFormat="1" ht="18">
      <c r="A18" s="96">
        <v>52</v>
      </c>
      <c r="B18" s="97" t="s">
        <v>95</v>
      </c>
      <c r="C18" s="98" t="s">
        <v>93</v>
      </c>
      <c r="D18" s="124">
        <v>7.333333333333334</v>
      </c>
      <c r="E18" s="99">
        <v>34</v>
      </c>
      <c r="F18" s="99">
        <v>30</v>
      </c>
      <c r="G18" s="99">
        <v>5</v>
      </c>
      <c r="H18" s="99">
        <v>0</v>
      </c>
      <c r="I18" s="99">
        <v>4</v>
      </c>
      <c r="J18" s="99">
        <v>1</v>
      </c>
      <c r="K18" s="99">
        <v>1</v>
      </c>
      <c r="L18" s="99">
        <v>0</v>
      </c>
      <c r="M18" s="99">
        <v>0</v>
      </c>
      <c r="N18" s="99">
        <v>0</v>
      </c>
      <c r="O18" s="99">
        <v>4</v>
      </c>
      <c r="P18" s="99">
        <v>0</v>
      </c>
      <c r="Q18" s="99">
        <v>0</v>
      </c>
      <c r="R18" s="99">
        <v>0</v>
      </c>
      <c r="S18" s="99">
        <v>9</v>
      </c>
      <c r="T18" s="99">
        <v>3</v>
      </c>
      <c r="U18" s="100">
        <v>0</v>
      </c>
      <c r="V18" s="125">
        <f>IF(D18&gt;=1,6*H18/D18,0)</f>
        <v>0</v>
      </c>
    </row>
    <row r="19" spans="1:22" s="102" customFormat="1" ht="18">
      <c r="A19" s="96">
        <v>7</v>
      </c>
      <c r="B19" s="97" t="s">
        <v>92</v>
      </c>
      <c r="C19" s="98" t="s">
        <v>93</v>
      </c>
      <c r="D19" s="124">
        <v>6.333333333333333</v>
      </c>
      <c r="E19" s="99">
        <v>24</v>
      </c>
      <c r="F19" s="99">
        <v>19</v>
      </c>
      <c r="G19" s="99">
        <v>0</v>
      </c>
      <c r="H19" s="99">
        <v>0</v>
      </c>
      <c r="I19" s="99">
        <v>2</v>
      </c>
      <c r="J19" s="99">
        <v>1</v>
      </c>
      <c r="K19" s="99">
        <v>0</v>
      </c>
      <c r="L19" s="99">
        <v>0</v>
      </c>
      <c r="M19" s="99">
        <v>0</v>
      </c>
      <c r="N19" s="99">
        <v>0</v>
      </c>
      <c r="O19" s="99">
        <v>4</v>
      </c>
      <c r="P19" s="99">
        <v>0</v>
      </c>
      <c r="Q19" s="99">
        <v>0</v>
      </c>
      <c r="R19" s="99">
        <v>0</v>
      </c>
      <c r="S19" s="99">
        <v>9</v>
      </c>
      <c r="T19" s="99">
        <v>1</v>
      </c>
      <c r="U19" s="100">
        <v>0</v>
      </c>
      <c r="V19" s="125">
        <f>IF(D19&gt;=1,6*H19/D19,0)</f>
        <v>0</v>
      </c>
    </row>
    <row r="20" spans="1:22" ht="12.75">
      <c r="A20" s="103">
        <v>25</v>
      </c>
      <c r="B20" s="104" t="s">
        <v>102</v>
      </c>
      <c r="C20" s="105" t="s">
        <v>93</v>
      </c>
      <c r="D20" s="126">
        <v>5.666666666666667</v>
      </c>
      <c r="E20" s="106">
        <v>21</v>
      </c>
      <c r="F20" s="106">
        <v>21</v>
      </c>
      <c r="G20" s="106">
        <v>0</v>
      </c>
      <c r="H20" s="106">
        <v>0</v>
      </c>
      <c r="I20" s="106">
        <v>2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5</v>
      </c>
      <c r="T20" s="106">
        <v>0</v>
      </c>
      <c r="U20" s="107">
        <v>0</v>
      </c>
      <c r="V20" s="127">
        <f>IF(D20&gt;=1,6*H20/D20,0)</f>
        <v>0</v>
      </c>
    </row>
    <row r="21" spans="1:22" ht="12.75">
      <c r="A21" s="103">
        <v>25</v>
      </c>
      <c r="B21" s="104" t="s">
        <v>103</v>
      </c>
      <c r="C21" s="105" t="s">
        <v>12</v>
      </c>
      <c r="D21" s="126">
        <v>5.666666666666666</v>
      </c>
      <c r="E21" s="106">
        <v>31</v>
      </c>
      <c r="F21" s="106">
        <v>28</v>
      </c>
      <c r="G21" s="106">
        <v>9</v>
      </c>
      <c r="H21" s="106">
        <v>0</v>
      </c>
      <c r="I21" s="106">
        <v>10</v>
      </c>
      <c r="J21" s="106">
        <v>1</v>
      </c>
      <c r="K21" s="106">
        <v>0</v>
      </c>
      <c r="L21" s="106">
        <v>1</v>
      </c>
      <c r="M21" s="106">
        <v>0</v>
      </c>
      <c r="N21" s="106">
        <v>0</v>
      </c>
      <c r="O21" s="106">
        <v>3</v>
      </c>
      <c r="P21" s="106">
        <v>0</v>
      </c>
      <c r="Q21" s="106">
        <v>0</v>
      </c>
      <c r="R21" s="106">
        <v>0</v>
      </c>
      <c r="S21" s="106">
        <v>9</v>
      </c>
      <c r="T21" s="106">
        <v>3</v>
      </c>
      <c r="U21" s="107">
        <v>0</v>
      </c>
      <c r="V21" s="127">
        <f aca="true" t="shared" si="1" ref="V21:V27">IF(D21&gt;=1,6*H21/D21,0)</f>
        <v>0</v>
      </c>
    </row>
    <row r="22" spans="1:22" ht="12.75">
      <c r="A22" s="103">
        <v>19</v>
      </c>
      <c r="B22" s="104" t="s">
        <v>104</v>
      </c>
      <c r="C22" s="105" t="s">
        <v>14</v>
      </c>
      <c r="D22" s="126">
        <v>5.333333333333334</v>
      </c>
      <c r="E22" s="106">
        <v>26</v>
      </c>
      <c r="F22" s="106">
        <v>22</v>
      </c>
      <c r="G22" s="106">
        <v>3</v>
      </c>
      <c r="H22" s="106">
        <v>1</v>
      </c>
      <c r="I22" s="106">
        <v>4</v>
      </c>
      <c r="J22" s="106">
        <v>1</v>
      </c>
      <c r="K22" s="106">
        <v>1</v>
      </c>
      <c r="L22" s="106">
        <v>0</v>
      </c>
      <c r="M22" s="106">
        <v>0</v>
      </c>
      <c r="N22" s="106">
        <v>0</v>
      </c>
      <c r="O22" s="106">
        <v>3</v>
      </c>
      <c r="P22" s="106">
        <v>0</v>
      </c>
      <c r="Q22" s="106">
        <v>1</v>
      </c>
      <c r="R22" s="106">
        <v>0</v>
      </c>
      <c r="S22" s="106">
        <v>5</v>
      </c>
      <c r="T22" s="106">
        <v>0</v>
      </c>
      <c r="U22" s="107">
        <v>0</v>
      </c>
      <c r="V22" s="127">
        <f t="shared" si="1"/>
        <v>1.1249999999999998</v>
      </c>
    </row>
    <row r="23" spans="1:22" ht="12.75">
      <c r="A23" s="103">
        <v>9</v>
      </c>
      <c r="B23" s="104" t="s">
        <v>105</v>
      </c>
      <c r="C23" s="105" t="s">
        <v>11</v>
      </c>
      <c r="D23" s="126">
        <v>5</v>
      </c>
      <c r="E23" s="106">
        <v>23</v>
      </c>
      <c r="F23" s="106">
        <v>21</v>
      </c>
      <c r="G23" s="106">
        <v>2</v>
      </c>
      <c r="H23" s="106">
        <v>1</v>
      </c>
      <c r="I23" s="106">
        <v>7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1</v>
      </c>
      <c r="P23" s="106">
        <v>1</v>
      </c>
      <c r="Q23" s="106">
        <v>1</v>
      </c>
      <c r="R23" s="106">
        <v>0</v>
      </c>
      <c r="S23" s="106">
        <v>5</v>
      </c>
      <c r="T23" s="106">
        <v>1</v>
      </c>
      <c r="U23" s="107">
        <v>0</v>
      </c>
      <c r="V23" s="127">
        <f t="shared" si="1"/>
        <v>1.2</v>
      </c>
    </row>
    <row r="24" spans="1:22" ht="12.75">
      <c r="A24" s="103">
        <v>30</v>
      </c>
      <c r="B24" s="104" t="s">
        <v>106</v>
      </c>
      <c r="C24" s="105" t="s">
        <v>11</v>
      </c>
      <c r="D24" s="126">
        <v>5.333333333333333</v>
      </c>
      <c r="E24" s="106">
        <v>25</v>
      </c>
      <c r="F24" s="106">
        <v>22</v>
      </c>
      <c r="G24" s="106">
        <v>4</v>
      </c>
      <c r="H24" s="106">
        <v>3</v>
      </c>
      <c r="I24" s="106">
        <v>7</v>
      </c>
      <c r="J24" s="106">
        <v>0</v>
      </c>
      <c r="K24" s="106">
        <v>1</v>
      </c>
      <c r="L24" s="106">
        <v>1</v>
      </c>
      <c r="M24" s="106">
        <v>0</v>
      </c>
      <c r="N24" s="106">
        <v>0</v>
      </c>
      <c r="O24" s="106">
        <v>3</v>
      </c>
      <c r="P24" s="106">
        <v>0</v>
      </c>
      <c r="Q24" s="106">
        <v>0</v>
      </c>
      <c r="R24" s="106">
        <v>0</v>
      </c>
      <c r="S24" s="106">
        <v>7</v>
      </c>
      <c r="T24" s="106">
        <v>0</v>
      </c>
      <c r="U24" s="107">
        <v>1</v>
      </c>
      <c r="V24" s="127">
        <f t="shared" si="1"/>
        <v>3.375</v>
      </c>
    </row>
    <row r="25" spans="1:22" ht="12.75">
      <c r="A25" s="103">
        <v>80</v>
      </c>
      <c r="B25" s="104" t="s">
        <v>107</v>
      </c>
      <c r="C25" s="105" t="s">
        <v>90</v>
      </c>
      <c r="D25" s="126">
        <v>6.333333333333334</v>
      </c>
      <c r="E25" s="106">
        <v>32</v>
      </c>
      <c r="F25" s="106">
        <v>31</v>
      </c>
      <c r="G25" s="106">
        <v>7</v>
      </c>
      <c r="H25" s="106">
        <v>5</v>
      </c>
      <c r="I25" s="106">
        <v>14</v>
      </c>
      <c r="J25" s="106">
        <v>3</v>
      </c>
      <c r="K25" s="106">
        <v>2</v>
      </c>
      <c r="L25" s="106">
        <v>1</v>
      </c>
      <c r="M25" s="106">
        <v>0</v>
      </c>
      <c r="N25" s="106">
        <v>0</v>
      </c>
      <c r="O25" s="106">
        <v>1</v>
      </c>
      <c r="P25" s="106">
        <v>0</v>
      </c>
      <c r="Q25" s="106">
        <v>0</v>
      </c>
      <c r="R25" s="106">
        <v>0</v>
      </c>
      <c r="S25" s="106">
        <v>5</v>
      </c>
      <c r="T25" s="106">
        <v>0</v>
      </c>
      <c r="U25" s="107">
        <v>0</v>
      </c>
      <c r="V25" s="127">
        <f t="shared" si="1"/>
        <v>4.7368421052631575</v>
      </c>
    </row>
    <row r="26" spans="1:22" ht="12.75">
      <c r="A26" s="103">
        <v>20</v>
      </c>
      <c r="B26" s="104" t="s">
        <v>108</v>
      </c>
      <c r="C26" s="105" t="s">
        <v>12</v>
      </c>
      <c r="D26" s="126">
        <v>6</v>
      </c>
      <c r="E26" s="106">
        <v>30</v>
      </c>
      <c r="F26" s="106">
        <v>25</v>
      </c>
      <c r="G26" s="106">
        <v>5</v>
      </c>
      <c r="H26" s="106">
        <v>5</v>
      </c>
      <c r="I26" s="106">
        <v>7</v>
      </c>
      <c r="J26" s="106">
        <v>1</v>
      </c>
      <c r="K26" s="106">
        <v>2</v>
      </c>
      <c r="L26" s="106">
        <v>1</v>
      </c>
      <c r="M26" s="106">
        <v>1</v>
      </c>
      <c r="N26" s="106">
        <v>0</v>
      </c>
      <c r="O26" s="106">
        <v>4</v>
      </c>
      <c r="P26" s="106">
        <v>0</v>
      </c>
      <c r="Q26" s="106">
        <v>0</v>
      </c>
      <c r="R26" s="106">
        <v>0</v>
      </c>
      <c r="S26" s="106">
        <v>5</v>
      </c>
      <c r="T26" s="106">
        <v>1</v>
      </c>
      <c r="U26" s="107">
        <v>0</v>
      </c>
      <c r="V26" s="127">
        <f t="shared" si="1"/>
        <v>5</v>
      </c>
    </row>
    <row r="27" spans="1:22" ht="12.75">
      <c r="A27" s="103">
        <v>21</v>
      </c>
      <c r="B27" s="104" t="s">
        <v>99</v>
      </c>
      <c r="C27" s="105" t="s">
        <v>93</v>
      </c>
      <c r="D27" s="126">
        <v>5</v>
      </c>
      <c r="E27" s="106">
        <v>28</v>
      </c>
      <c r="F27" s="106">
        <v>18</v>
      </c>
      <c r="G27" s="106">
        <v>7</v>
      </c>
      <c r="H27" s="106">
        <v>5</v>
      </c>
      <c r="I27" s="106">
        <v>6</v>
      </c>
      <c r="J27" s="106">
        <v>1</v>
      </c>
      <c r="K27" s="106">
        <v>0</v>
      </c>
      <c r="L27" s="106">
        <v>0</v>
      </c>
      <c r="M27" s="106">
        <v>1</v>
      </c>
      <c r="N27" s="106">
        <v>0</v>
      </c>
      <c r="O27" s="106">
        <v>9</v>
      </c>
      <c r="P27" s="106">
        <v>0</v>
      </c>
      <c r="Q27" s="106">
        <v>0</v>
      </c>
      <c r="R27" s="106">
        <v>0</v>
      </c>
      <c r="S27" s="106">
        <v>4</v>
      </c>
      <c r="T27" s="106">
        <v>1</v>
      </c>
      <c r="U27" s="107">
        <v>0</v>
      </c>
      <c r="V27" s="127">
        <f t="shared" si="1"/>
        <v>6</v>
      </c>
    </row>
    <row r="28" spans="1:22" ht="13.5" thickBot="1">
      <c r="A28" s="109"/>
      <c r="B28" s="128"/>
      <c r="C28" s="129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130">
        <f>IF(D28&gt;0,4*H28/D28,"")</f>
      </c>
    </row>
  </sheetData>
  <sheetProtection/>
  <mergeCells count="2">
    <mergeCell ref="S1:U1"/>
    <mergeCell ref="S15:U15"/>
  </mergeCells>
  <printOptions/>
  <pageMargins left="0.7086614173228347" right="0.7086614173228347" top="1.01" bottom="0.7480314960629921" header="0.31496062992125984" footer="0.31496062992125984"/>
  <pageSetup fitToHeight="1" fitToWidth="1" horizontalDpi="600" verticalDpi="600" orientation="landscape" paperSize="9" scale="89" r:id="rId1"/>
  <headerFooter>
    <oddHeader>&amp;C&amp;"Times New Roman,Grassetto"&amp;20SUMMER LEAGUE ALLIEVI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zoomScale="75" zoomScaleNormal="75" workbookViewId="0" topLeftCell="C1">
      <selection activeCell="Z8" sqref="Z8:Z9"/>
    </sheetView>
  </sheetViews>
  <sheetFormatPr defaultColWidth="8.00390625" defaultRowHeight="15"/>
  <cols>
    <col min="1" max="1" width="10.7109375" style="1" customWidth="1"/>
    <col min="2" max="3" width="6.7109375" style="1" customWidth="1"/>
    <col min="4" max="4" width="35.00390625" style="1" customWidth="1"/>
    <col min="5" max="5" width="3.28125" style="1" customWidth="1"/>
    <col min="6" max="6" width="35.00390625" style="2" customWidth="1"/>
    <col min="7" max="10" width="5.00390625" style="3" customWidth="1"/>
    <col min="11" max="14" width="4.7109375" style="3" customWidth="1"/>
    <col min="15" max="15" width="4.7109375" style="1" customWidth="1"/>
    <col min="16" max="16" width="8.00390625" style="1" customWidth="1"/>
    <col min="17" max="18" width="7.7109375" style="1" customWidth="1"/>
    <col min="19" max="20" width="8.7109375" style="1" customWidth="1"/>
    <col min="21" max="16384" width="8.00390625" style="1" customWidth="1"/>
  </cols>
  <sheetData>
    <row r="1" spans="1:20" ht="34.5" customHeight="1" thickBot="1">
      <c r="A1" s="403" t="s">
        <v>176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</row>
    <row r="2" spans="1:20" ht="49.5" customHeight="1" thickBot="1">
      <c r="A2" s="2"/>
      <c r="B2" s="2"/>
      <c r="C2" s="2"/>
      <c r="D2" s="2"/>
      <c r="E2" s="2"/>
      <c r="P2" s="245" t="s">
        <v>1</v>
      </c>
      <c r="Q2" s="5"/>
      <c r="R2" s="5"/>
      <c r="S2" s="330">
        <f ca="1">NOW()</f>
        <v>41099.055919212966</v>
      </c>
      <c r="T2" s="331"/>
    </row>
    <row r="3" spans="1:20" ht="24.75" customHeight="1" thickBot="1" thickTop="1">
      <c r="A3" s="332"/>
      <c r="B3" s="280"/>
      <c r="C3" s="280"/>
      <c r="D3" s="280"/>
      <c r="E3" s="280"/>
      <c r="F3" s="280"/>
      <c r="G3" s="280"/>
      <c r="H3" s="281"/>
      <c r="I3" s="333" t="s">
        <v>2</v>
      </c>
      <c r="J3" s="334"/>
      <c r="K3" s="282" t="s">
        <v>3</v>
      </c>
      <c r="L3" s="283"/>
      <c r="M3" s="284"/>
      <c r="N3" s="285" t="s">
        <v>4</v>
      </c>
      <c r="O3" s="286"/>
      <c r="P3" s="287"/>
      <c r="Q3" s="333" t="s">
        <v>5</v>
      </c>
      <c r="R3" s="334"/>
      <c r="S3" s="333" t="s">
        <v>6</v>
      </c>
      <c r="T3" s="334"/>
    </row>
    <row r="4" spans="1:20" ht="24.75" customHeight="1">
      <c r="A4" s="395" t="s">
        <v>123</v>
      </c>
      <c r="B4" s="6">
        <v>0.5416666666666666</v>
      </c>
      <c r="C4" s="6">
        <f aca="true" t="shared" si="0" ref="C4:C13">+B4+90/1440</f>
        <v>0.6041666666666666</v>
      </c>
      <c r="D4" s="7" t="s">
        <v>170</v>
      </c>
      <c r="E4" s="8" t="s">
        <v>9</v>
      </c>
      <c r="F4" s="7" t="s">
        <v>10</v>
      </c>
      <c r="G4" s="9">
        <v>3</v>
      </c>
      <c r="H4" s="10">
        <v>7</v>
      </c>
      <c r="I4" s="9">
        <v>4</v>
      </c>
      <c r="J4" s="10">
        <v>5</v>
      </c>
      <c r="K4" s="398" t="s">
        <v>147</v>
      </c>
      <c r="L4" s="399"/>
      <c r="M4" s="400"/>
      <c r="N4" s="401" t="s">
        <v>71</v>
      </c>
      <c r="O4" s="401"/>
      <c r="P4" s="402"/>
      <c r="Q4" s="9">
        <v>5</v>
      </c>
      <c r="R4" s="10">
        <v>5</v>
      </c>
      <c r="S4" s="9">
        <f aca="true" t="shared" si="1" ref="S4:S13">+R4</f>
        <v>5</v>
      </c>
      <c r="T4" s="10">
        <f aca="true" t="shared" si="2" ref="T4:T13">+Q4</f>
        <v>5</v>
      </c>
    </row>
    <row r="5" spans="1:20" ht="24.75" customHeight="1">
      <c r="A5" s="396"/>
      <c r="B5" s="11">
        <f>+C4+30/1440</f>
        <v>0.625</v>
      </c>
      <c r="C5" s="11">
        <f t="shared" si="0"/>
        <v>0.6875</v>
      </c>
      <c r="D5" s="12" t="s">
        <v>171</v>
      </c>
      <c r="E5" s="13" t="s">
        <v>9</v>
      </c>
      <c r="F5" s="12" t="s">
        <v>10</v>
      </c>
      <c r="G5" s="14">
        <v>8</v>
      </c>
      <c r="H5" s="15">
        <v>7</v>
      </c>
      <c r="I5" s="16">
        <v>9</v>
      </c>
      <c r="J5" s="17">
        <v>4</v>
      </c>
      <c r="K5" s="380" t="s">
        <v>131</v>
      </c>
      <c r="L5" s="381"/>
      <c r="M5" s="382"/>
      <c r="N5" s="383" t="s">
        <v>254</v>
      </c>
      <c r="O5" s="383"/>
      <c r="P5" s="384"/>
      <c r="Q5" s="16">
        <v>5</v>
      </c>
      <c r="R5" s="17">
        <v>5</v>
      </c>
      <c r="S5" s="16">
        <f t="shared" si="1"/>
        <v>5</v>
      </c>
      <c r="T5" s="17">
        <f t="shared" si="2"/>
        <v>5</v>
      </c>
    </row>
    <row r="6" spans="1:20" ht="24.75" customHeight="1">
      <c r="A6" s="396"/>
      <c r="B6" s="11">
        <f>+C5+30/1440</f>
        <v>0.7083333333333334</v>
      </c>
      <c r="C6" s="11">
        <f t="shared" si="0"/>
        <v>0.7708333333333334</v>
      </c>
      <c r="D6" s="12" t="s">
        <v>170</v>
      </c>
      <c r="E6" s="13" t="s">
        <v>9</v>
      </c>
      <c r="F6" s="12" t="s">
        <v>171</v>
      </c>
      <c r="G6" s="14">
        <v>0</v>
      </c>
      <c r="H6" s="15">
        <v>14</v>
      </c>
      <c r="I6" s="16">
        <v>6</v>
      </c>
      <c r="J6" s="17">
        <v>6</v>
      </c>
      <c r="K6" s="380" t="s">
        <v>131</v>
      </c>
      <c r="L6" s="381"/>
      <c r="M6" s="382"/>
      <c r="N6" s="383" t="s">
        <v>71</v>
      </c>
      <c r="O6" s="383"/>
      <c r="P6" s="384"/>
      <c r="Q6" s="16">
        <v>5</v>
      </c>
      <c r="R6" s="17">
        <v>5</v>
      </c>
      <c r="S6" s="16">
        <f t="shared" si="1"/>
        <v>5</v>
      </c>
      <c r="T6" s="17">
        <f t="shared" si="2"/>
        <v>5</v>
      </c>
    </row>
    <row r="7" spans="1:20" ht="24.75" customHeight="1" thickBot="1">
      <c r="A7" s="397"/>
      <c r="B7" s="18">
        <f>+C6+30/1440</f>
        <v>0.7916666666666667</v>
      </c>
      <c r="C7" s="18">
        <f t="shared" si="0"/>
        <v>0.8541666666666667</v>
      </c>
      <c r="D7" s="19" t="s">
        <v>10</v>
      </c>
      <c r="E7" s="20" t="s">
        <v>9</v>
      </c>
      <c r="F7" s="19" t="s">
        <v>172</v>
      </c>
      <c r="G7" s="21">
        <v>5</v>
      </c>
      <c r="H7" s="22">
        <v>6</v>
      </c>
      <c r="I7" s="244">
        <v>7</v>
      </c>
      <c r="J7" s="242">
        <v>3</v>
      </c>
      <c r="K7" s="374" t="s">
        <v>131</v>
      </c>
      <c r="L7" s="375"/>
      <c r="M7" s="376"/>
      <c r="N7" s="377" t="s">
        <v>253</v>
      </c>
      <c r="O7" s="377"/>
      <c r="P7" s="378"/>
      <c r="Q7" s="244">
        <v>6</v>
      </c>
      <c r="R7" s="242">
        <v>6</v>
      </c>
      <c r="S7" s="244">
        <f t="shared" si="1"/>
        <v>6</v>
      </c>
      <c r="T7" s="242">
        <f t="shared" si="2"/>
        <v>6</v>
      </c>
    </row>
    <row r="8" spans="1:20" ht="24.75" customHeight="1" thickTop="1">
      <c r="A8" s="405" t="s">
        <v>130</v>
      </c>
      <c r="B8" s="11">
        <v>0.4166666666666667</v>
      </c>
      <c r="C8" s="11">
        <f t="shared" si="0"/>
        <v>0.4791666666666667</v>
      </c>
      <c r="D8" s="12" t="s">
        <v>172</v>
      </c>
      <c r="E8" s="13" t="s">
        <v>9</v>
      </c>
      <c r="F8" s="29" t="s">
        <v>173</v>
      </c>
      <c r="G8" s="31">
        <v>0</v>
      </c>
      <c r="H8" s="17">
        <v>13</v>
      </c>
      <c r="I8" s="16">
        <v>2</v>
      </c>
      <c r="J8" s="17">
        <v>3</v>
      </c>
      <c r="K8" s="380" t="s">
        <v>131</v>
      </c>
      <c r="L8" s="381"/>
      <c r="M8" s="382"/>
      <c r="N8" s="383" t="s">
        <v>71</v>
      </c>
      <c r="O8" s="383"/>
      <c r="P8" s="384"/>
      <c r="Q8" s="16">
        <v>3</v>
      </c>
      <c r="R8" s="17">
        <v>3</v>
      </c>
      <c r="S8" s="16">
        <f t="shared" si="1"/>
        <v>3</v>
      </c>
      <c r="T8" s="17">
        <f t="shared" si="2"/>
        <v>3</v>
      </c>
    </row>
    <row r="9" spans="1:20" ht="24.75" customHeight="1">
      <c r="A9" s="312"/>
      <c r="B9" s="28">
        <f>+C8+150/1440</f>
        <v>0.5833333333333334</v>
      </c>
      <c r="C9" s="28">
        <f t="shared" si="0"/>
        <v>0.6458333333333334</v>
      </c>
      <c r="D9" s="29" t="s">
        <v>172</v>
      </c>
      <c r="E9" s="30" t="s">
        <v>9</v>
      </c>
      <c r="F9" s="29" t="s">
        <v>170</v>
      </c>
      <c r="G9" s="14">
        <v>5</v>
      </c>
      <c r="H9" s="15">
        <v>7</v>
      </c>
      <c r="I9" s="14">
        <v>1</v>
      </c>
      <c r="J9" s="15">
        <v>7</v>
      </c>
      <c r="K9" s="380" t="s">
        <v>131</v>
      </c>
      <c r="L9" s="381"/>
      <c r="M9" s="382"/>
      <c r="N9" s="383" t="s">
        <v>71</v>
      </c>
      <c r="O9" s="383"/>
      <c r="P9" s="384"/>
      <c r="Q9" s="14">
        <v>4</v>
      </c>
      <c r="R9" s="15">
        <v>4</v>
      </c>
      <c r="S9" s="14">
        <f t="shared" si="1"/>
        <v>4</v>
      </c>
      <c r="T9" s="15">
        <f t="shared" si="2"/>
        <v>4</v>
      </c>
    </row>
    <row r="10" spans="1:20" ht="24.75" customHeight="1" thickBot="1">
      <c r="A10" s="313"/>
      <c r="B10" s="18">
        <f>+C9+150/1440</f>
        <v>0.75</v>
      </c>
      <c r="C10" s="18">
        <f t="shared" si="0"/>
        <v>0.8125</v>
      </c>
      <c r="D10" s="32" t="s">
        <v>173</v>
      </c>
      <c r="E10" s="20" t="s">
        <v>9</v>
      </c>
      <c r="F10" s="19" t="s">
        <v>171</v>
      </c>
      <c r="G10" s="21">
        <v>3</v>
      </c>
      <c r="H10" s="22">
        <v>1</v>
      </c>
      <c r="I10" s="243">
        <v>4</v>
      </c>
      <c r="J10" s="242">
        <v>3</v>
      </c>
      <c r="K10" s="374" t="s">
        <v>72</v>
      </c>
      <c r="L10" s="375"/>
      <c r="M10" s="376"/>
      <c r="N10" s="377" t="s">
        <v>71</v>
      </c>
      <c r="O10" s="377"/>
      <c r="P10" s="378"/>
      <c r="Q10" s="243">
        <v>3</v>
      </c>
      <c r="R10" s="242">
        <v>4</v>
      </c>
      <c r="S10" s="243">
        <f t="shared" si="1"/>
        <v>4</v>
      </c>
      <c r="T10" s="242">
        <f t="shared" si="2"/>
        <v>3</v>
      </c>
    </row>
    <row r="11" spans="1:20" ht="24.75" customHeight="1" thickTop="1">
      <c r="A11" s="368" t="s">
        <v>13</v>
      </c>
      <c r="B11" s="11">
        <v>0.3333333333333333</v>
      </c>
      <c r="C11" s="11">
        <f t="shared" si="0"/>
        <v>0.3958333333333333</v>
      </c>
      <c r="D11" s="12" t="s">
        <v>171</v>
      </c>
      <c r="E11" s="13" t="s">
        <v>9</v>
      </c>
      <c r="F11" s="24" t="s">
        <v>172</v>
      </c>
      <c r="G11" s="25">
        <v>5</v>
      </c>
      <c r="H11" s="26">
        <v>3</v>
      </c>
      <c r="I11" s="31">
        <v>4</v>
      </c>
      <c r="J11" s="17">
        <v>6</v>
      </c>
      <c r="K11" s="380" t="s">
        <v>147</v>
      </c>
      <c r="L11" s="381"/>
      <c r="M11" s="382"/>
      <c r="N11" s="383" t="s">
        <v>67</v>
      </c>
      <c r="O11" s="383"/>
      <c r="P11" s="384"/>
      <c r="Q11" s="31">
        <v>4</v>
      </c>
      <c r="R11" s="17">
        <v>4</v>
      </c>
      <c r="S11" s="31">
        <f t="shared" si="1"/>
        <v>4</v>
      </c>
      <c r="T11" s="17">
        <f t="shared" si="2"/>
        <v>4</v>
      </c>
    </row>
    <row r="12" spans="1:20" ht="24.75" customHeight="1">
      <c r="A12" s="312"/>
      <c r="B12" s="28">
        <f>+C11+150/1440</f>
        <v>0.5</v>
      </c>
      <c r="C12" s="28">
        <f t="shared" si="0"/>
        <v>0.5625</v>
      </c>
      <c r="D12" s="29" t="s">
        <v>10</v>
      </c>
      <c r="E12" s="30" t="s">
        <v>9</v>
      </c>
      <c r="F12" s="29" t="s">
        <v>173</v>
      </c>
      <c r="G12" s="14">
        <v>1</v>
      </c>
      <c r="H12" s="15">
        <v>0</v>
      </c>
      <c r="I12" s="14">
        <v>6</v>
      </c>
      <c r="J12" s="15">
        <v>5</v>
      </c>
      <c r="K12" s="380" t="s">
        <v>66</v>
      </c>
      <c r="L12" s="381"/>
      <c r="M12" s="382"/>
      <c r="N12" s="383" t="s">
        <v>73</v>
      </c>
      <c r="O12" s="383"/>
      <c r="P12" s="384"/>
      <c r="Q12" s="14">
        <v>4</v>
      </c>
      <c r="R12" s="15">
        <v>4</v>
      </c>
      <c r="S12" s="14">
        <f t="shared" si="1"/>
        <v>4</v>
      </c>
      <c r="T12" s="15">
        <f t="shared" si="2"/>
        <v>4</v>
      </c>
    </row>
    <row r="13" spans="1:20" ht="24.75" customHeight="1" thickBot="1">
      <c r="A13" s="379"/>
      <c r="B13" s="191">
        <f>+C12+150/1440</f>
        <v>0.6666666666666666</v>
      </c>
      <c r="C13" s="191">
        <f t="shared" si="0"/>
        <v>0.7291666666666666</v>
      </c>
      <c r="D13" s="161" t="s">
        <v>173</v>
      </c>
      <c r="E13" s="38" t="s">
        <v>9</v>
      </c>
      <c r="F13" s="37" t="s">
        <v>170</v>
      </c>
      <c r="G13" s="39">
        <v>10</v>
      </c>
      <c r="H13" s="40">
        <v>3</v>
      </c>
      <c r="I13" s="39">
        <v>5</v>
      </c>
      <c r="J13" s="40">
        <v>2</v>
      </c>
      <c r="K13" s="385" t="s">
        <v>252</v>
      </c>
      <c r="L13" s="386"/>
      <c r="M13" s="387"/>
      <c r="N13" s="388" t="s">
        <v>73</v>
      </c>
      <c r="O13" s="388"/>
      <c r="P13" s="389"/>
      <c r="Q13" s="39">
        <v>4</v>
      </c>
      <c r="R13" s="40">
        <v>5</v>
      </c>
      <c r="S13" s="39">
        <f t="shared" si="1"/>
        <v>5</v>
      </c>
      <c r="T13" s="40">
        <f t="shared" si="2"/>
        <v>4</v>
      </c>
    </row>
    <row r="14" spans="1:14" ht="24.75" customHeight="1" thickBot="1">
      <c r="A14" s="41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</row>
    <row r="15" spans="1:18" ht="24.75" customHeight="1" thickBot="1">
      <c r="A15" s="41"/>
      <c r="B15" s="44"/>
      <c r="C15" s="44"/>
      <c r="D15" s="42"/>
      <c r="E15" s="45"/>
      <c r="F15" s="46" t="s">
        <v>17</v>
      </c>
      <c r="G15" s="47" t="s">
        <v>18</v>
      </c>
      <c r="H15" s="47" t="s">
        <v>19</v>
      </c>
      <c r="I15" s="47" t="s">
        <v>20</v>
      </c>
      <c r="J15" s="47" t="s">
        <v>21</v>
      </c>
      <c r="K15" s="47" t="s">
        <v>22</v>
      </c>
      <c r="L15" s="47" t="s">
        <v>23</v>
      </c>
      <c r="M15" s="47" t="s">
        <v>24</v>
      </c>
      <c r="N15" s="47" t="s">
        <v>2</v>
      </c>
      <c r="O15" s="47" t="s">
        <v>25</v>
      </c>
      <c r="P15" s="48" t="s">
        <v>26</v>
      </c>
      <c r="Q15" s="1" t="s">
        <v>175</v>
      </c>
      <c r="R15" s="1" t="s">
        <v>174</v>
      </c>
    </row>
    <row r="16" spans="1:18" ht="24.75" customHeight="1" thickTop="1">
      <c r="A16" s="41"/>
      <c r="B16" s="44"/>
      <c r="C16" s="44"/>
      <c r="D16" s="42"/>
      <c r="E16" s="49" t="s">
        <v>27</v>
      </c>
      <c r="F16" s="7" t="s">
        <v>173</v>
      </c>
      <c r="G16" s="25">
        <f>+I16*2+J16*1</f>
        <v>6</v>
      </c>
      <c r="H16" s="25">
        <v>4</v>
      </c>
      <c r="I16" s="25">
        <v>3</v>
      </c>
      <c r="J16" s="25">
        <v>0</v>
      </c>
      <c r="K16" s="25">
        <v>1</v>
      </c>
      <c r="L16" s="25">
        <f>SUMIF(D$4:D$13,F16,G$4:G$13)+SUMIF(F$4:F$13,F16,H$4:H$13)</f>
        <v>26</v>
      </c>
      <c r="M16" s="25">
        <f>SUMIF(D$4:D$13,F16,H$4:H$13)+SUMIF(F$4:F$13,F16,G$4:G$13)</f>
        <v>5</v>
      </c>
      <c r="N16" s="25">
        <f>SUMIF(D$4:D$13,F16,I$4:I$13)+SUMIF(F$4:F$13,F16,J$4:J$13)</f>
        <v>17</v>
      </c>
      <c r="O16" s="25">
        <f>SUMIF(D$4:D$13,F16,Q$4:Q$13)+SUMIF(F$4:F$13,F16,R$4:R$13)</f>
        <v>14</v>
      </c>
      <c r="P16" s="26">
        <f>SUMIF(D$4:D$13,F16,S$4:S$13)+SUMIF(F$4:F$13,F16,T$4:T$13)</f>
        <v>16</v>
      </c>
      <c r="Q16" s="50">
        <f aca="true" t="shared" si="3" ref="Q16:R20">+L16/O16</f>
        <v>1.8571428571428572</v>
      </c>
      <c r="R16" s="50">
        <f t="shared" si="3"/>
        <v>0.3125</v>
      </c>
    </row>
    <row r="17" spans="1:18" ht="24.75" customHeight="1">
      <c r="A17" s="41"/>
      <c r="B17" s="44"/>
      <c r="C17" s="44"/>
      <c r="D17" s="189" t="s">
        <v>138</v>
      </c>
      <c r="E17" s="51" t="s">
        <v>28</v>
      </c>
      <c r="F17" s="12" t="s">
        <v>172</v>
      </c>
      <c r="G17" s="14">
        <f>+I17*2+J17*1</f>
        <v>4</v>
      </c>
      <c r="H17" s="14">
        <v>4</v>
      </c>
      <c r="I17" s="14">
        <v>2</v>
      </c>
      <c r="J17" s="14">
        <v>0</v>
      </c>
      <c r="K17" s="14">
        <v>2</v>
      </c>
      <c r="L17" s="14">
        <f>SUMIF(D$4:D$13,F17,G$4:G$13)+SUMIF(F$4:F$13,F17,H$4:H$13)</f>
        <v>14</v>
      </c>
      <c r="M17" s="14">
        <f>SUMIF(D$4:D$13,F17,H$4:H$13)+SUMIF(F$4:F$13,F17,G$4:G$13)</f>
        <v>30</v>
      </c>
      <c r="N17" s="14">
        <f>SUMIF(D$4:D$13,F17,I$4:I$13)+SUMIF(F$4:F$13,F17,J$4:J$13)</f>
        <v>12</v>
      </c>
      <c r="O17" s="14">
        <f>SUMIF(D$4:D$13,F17,Q$4:Q$13)+SUMIF(F$4:F$13,F17,R$4:R$13)</f>
        <v>17</v>
      </c>
      <c r="P17" s="15">
        <f>SUMIF(D$4:D$13,F17,S$4:S$13)+SUMIF(F$4:F$13,F17,T$4:T$13)</f>
        <v>17</v>
      </c>
      <c r="Q17" s="50">
        <f t="shared" si="3"/>
        <v>0.8235294117647058</v>
      </c>
      <c r="R17" s="50">
        <f t="shared" si="3"/>
        <v>1.7647058823529411</v>
      </c>
    </row>
    <row r="18" spans="1:18" ht="24.75" customHeight="1">
      <c r="A18" s="41"/>
      <c r="B18" s="44"/>
      <c r="C18" s="44"/>
      <c r="D18" s="189" t="s">
        <v>138</v>
      </c>
      <c r="E18" s="51" t="s">
        <v>29</v>
      </c>
      <c r="F18" s="12" t="s">
        <v>171</v>
      </c>
      <c r="G18" s="14">
        <f>+I18*2+J18*1</f>
        <v>4</v>
      </c>
      <c r="H18" s="14">
        <v>4</v>
      </c>
      <c r="I18" s="14">
        <v>2</v>
      </c>
      <c r="J18" s="14">
        <v>0</v>
      </c>
      <c r="K18" s="14">
        <v>2</v>
      </c>
      <c r="L18" s="14">
        <f>SUMIF(D$4:D$13,F18,G$4:G$13)+SUMIF(F$4:F$13,F18,H$4:H$13)</f>
        <v>28</v>
      </c>
      <c r="M18" s="14">
        <f>SUMIF(D$4:D$13,F18,H$4:H$13)+SUMIF(F$4:F$13,F18,G$4:G$13)</f>
        <v>13</v>
      </c>
      <c r="N18" s="14">
        <f>SUMIF(D$4:D$13,F18,I$4:I$13)+SUMIF(F$4:F$13,F18,J$4:J$13)</f>
        <v>22</v>
      </c>
      <c r="O18" s="14">
        <f>SUMIF(D$4:D$13,F18,Q$4:Q$13)+SUMIF(F$4:F$13,F18,R$4:R$13)</f>
        <v>18</v>
      </c>
      <c r="P18" s="15">
        <f>SUMIF(D$4:D$13,F18,S$4:S$13)+SUMIF(F$4:F$13,F18,T$4:T$13)</f>
        <v>17</v>
      </c>
      <c r="Q18" s="50">
        <f t="shared" si="3"/>
        <v>1.5555555555555556</v>
      </c>
      <c r="R18" s="50">
        <f t="shared" si="3"/>
        <v>0.7647058823529411</v>
      </c>
    </row>
    <row r="19" spans="1:18" ht="24.75" customHeight="1">
      <c r="A19" s="41"/>
      <c r="B19" s="44"/>
      <c r="C19" s="44"/>
      <c r="D19" s="189" t="s">
        <v>138</v>
      </c>
      <c r="E19" s="51" t="s">
        <v>30</v>
      </c>
      <c r="F19" s="29" t="s">
        <v>10</v>
      </c>
      <c r="G19" s="14">
        <f>+I19*2+J19*1</f>
        <v>4</v>
      </c>
      <c r="H19" s="14">
        <v>4</v>
      </c>
      <c r="I19" s="14">
        <v>2</v>
      </c>
      <c r="J19" s="14">
        <v>0</v>
      </c>
      <c r="K19" s="14">
        <v>2</v>
      </c>
      <c r="L19" s="14">
        <f>SUMIF(D$4:D$13,F19,G$4:G$13)+SUMIF(F$4:F$13,F19,H$4:H$13)</f>
        <v>20</v>
      </c>
      <c r="M19" s="14">
        <f>SUMIF(D$4:D$13,F19,H$4:H$13)+SUMIF(F$4:F$13,F19,G$4:G$13)</f>
        <v>17</v>
      </c>
      <c r="N19" s="14">
        <f>SUMIF(D$4:D$13,F19,I$4:I$13)+SUMIF(F$4:F$13,F19,J$4:J$13)</f>
        <v>22</v>
      </c>
      <c r="O19" s="14">
        <f>SUMIF(D$4:D$13,F19,Q$4:Q$13)+SUMIF(F$4:F$13,F19,R$4:R$13)</f>
        <v>20</v>
      </c>
      <c r="P19" s="15">
        <f>SUMIF(D$4:D$13,F19,S$4:S$13)+SUMIF(F$4:F$13,F19,T$4:T$13)</f>
        <v>20</v>
      </c>
      <c r="Q19" s="50">
        <f t="shared" si="3"/>
        <v>1</v>
      </c>
      <c r="R19" s="50">
        <f t="shared" si="3"/>
        <v>0.85</v>
      </c>
    </row>
    <row r="20" spans="1:18" ht="24.75" customHeight="1" thickBot="1">
      <c r="A20" s="41"/>
      <c r="B20" s="44"/>
      <c r="C20" s="44"/>
      <c r="D20" s="42"/>
      <c r="E20" s="52" t="s">
        <v>31</v>
      </c>
      <c r="F20" s="53" t="s">
        <v>170</v>
      </c>
      <c r="G20" s="54">
        <f>+I20*2+J20*1</f>
        <v>2</v>
      </c>
      <c r="H20" s="54">
        <v>3</v>
      </c>
      <c r="I20" s="54">
        <v>1</v>
      </c>
      <c r="J20" s="54">
        <v>0</v>
      </c>
      <c r="K20" s="54">
        <v>2</v>
      </c>
      <c r="L20" s="39">
        <f>SUMIF(D$4:D$13,F20,G$4:G$13)+SUMIF(F$4:F$13,F20,H$4:H$13)</f>
        <v>13</v>
      </c>
      <c r="M20" s="39">
        <f>SUMIF(D$4:D$13,F20,H$4:H$13)+SUMIF(F$4:F$13,F20,G$4:G$13)</f>
        <v>36</v>
      </c>
      <c r="N20" s="39">
        <f>SUMIF(D$4:D$13,F20,I$4:I$13)+SUMIF(F$4:F$13,F20,J$4:J$13)</f>
        <v>19</v>
      </c>
      <c r="O20" s="39">
        <f>SUMIF(D$4:D$13,F20,Q$4:Q$13)+SUMIF(F$4:F$13,F20,R$4:R$13)</f>
        <v>19</v>
      </c>
      <c r="P20" s="40">
        <f>SUMIF(D$4:D$13,F20,S$4:S$13)+SUMIF(F$4:F$13,F20,T$4:T$13)</f>
        <v>18</v>
      </c>
      <c r="Q20" s="50">
        <f t="shared" si="3"/>
        <v>0.6842105263157895</v>
      </c>
      <c r="R20" s="50">
        <f t="shared" si="3"/>
        <v>2</v>
      </c>
    </row>
    <row r="21" spans="1:13" ht="24.75" customHeight="1">
      <c r="A21" s="41"/>
      <c r="B21" s="44"/>
      <c r="C21" s="44"/>
      <c r="D21" s="42"/>
      <c r="E21" s="42"/>
      <c r="L21" s="43">
        <f>SUM(L16:L20)</f>
        <v>101</v>
      </c>
      <c r="M21" s="43">
        <f>SUM(M16:M20)</f>
        <v>101</v>
      </c>
    </row>
    <row r="22" spans="1:5" s="57" customFormat="1" ht="24.75" customHeight="1" thickBot="1">
      <c r="A22" s="55"/>
      <c r="B22" s="56"/>
      <c r="C22" s="56"/>
      <c r="E22" s="56"/>
    </row>
    <row r="23" spans="1:20" ht="24.75" customHeight="1" thickBot="1">
      <c r="A23" s="361" t="s">
        <v>169</v>
      </c>
      <c r="B23" s="280" t="s">
        <v>32</v>
      </c>
      <c r="C23" s="280"/>
      <c r="D23" s="280"/>
      <c r="E23" s="280"/>
      <c r="F23" s="280"/>
      <c r="G23" s="280"/>
      <c r="H23" s="281"/>
      <c r="I23" s="282" t="s">
        <v>3</v>
      </c>
      <c r="J23" s="283"/>
      <c r="K23" s="284"/>
      <c r="L23" s="285" t="s">
        <v>4</v>
      </c>
      <c r="M23" s="286"/>
      <c r="N23" s="287"/>
      <c r="O23" s="41"/>
      <c r="P23" s="288" t="s">
        <v>33</v>
      </c>
      <c r="Q23" s="289"/>
      <c r="R23" s="289"/>
      <c r="S23" s="289"/>
      <c r="T23" s="290"/>
    </row>
    <row r="24" spans="1:20" ht="24.75" customHeight="1" thickTop="1">
      <c r="A24" s="362"/>
      <c r="B24" s="58">
        <v>0.3333333333333333</v>
      </c>
      <c r="C24" s="11">
        <f>+B24+90/1440</f>
        <v>0.3958333333333333</v>
      </c>
      <c r="D24" s="7" t="str">
        <f>+F16</f>
        <v>Franchigia Parma</v>
      </c>
      <c r="E24" s="30"/>
      <c r="F24" s="7" t="str">
        <f>+F19</f>
        <v>San Martino Junior B&amp;S</v>
      </c>
      <c r="G24" s="9">
        <v>5</v>
      </c>
      <c r="H24" s="10">
        <v>2</v>
      </c>
      <c r="I24" s="406" t="s">
        <v>74</v>
      </c>
      <c r="J24" s="407"/>
      <c r="K24" s="407"/>
      <c r="L24" s="260" t="s">
        <v>73</v>
      </c>
      <c r="M24" s="260"/>
      <c r="N24" s="261"/>
      <c r="O24" s="41"/>
      <c r="P24" s="59">
        <v>1</v>
      </c>
      <c r="Q24" s="262" t="str">
        <f>+D28</f>
        <v>Nazionale Italiana U15</v>
      </c>
      <c r="R24" s="263"/>
      <c r="S24" s="263"/>
      <c r="T24" s="264"/>
    </row>
    <row r="25" spans="1:20" ht="24.75" customHeight="1" thickBot="1">
      <c r="A25" s="362"/>
      <c r="B25" s="60">
        <f>+C24+150/1440</f>
        <v>0.5</v>
      </c>
      <c r="C25" s="28">
        <f>+B25+90/1440</f>
        <v>0.5625</v>
      </c>
      <c r="D25" s="12" t="str">
        <f>+F18</f>
        <v>Nazionale Italiana U15</v>
      </c>
      <c r="E25" s="30"/>
      <c r="F25" s="29" t="str">
        <f>+F17</f>
        <v>NBP Ronchi</v>
      </c>
      <c r="G25" s="14">
        <v>9</v>
      </c>
      <c r="H25" s="15">
        <v>3</v>
      </c>
      <c r="I25" s="406" t="s">
        <v>131</v>
      </c>
      <c r="J25" s="407"/>
      <c r="K25" s="407"/>
      <c r="L25" s="366" t="s">
        <v>73</v>
      </c>
      <c r="M25" s="366"/>
      <c r="N25" s="367"/>
      <c r="O25" s="41"/>
      <c r="P25" s="61">
        <f>+P24+1</f>
        <v>2</v>
      </c>
      <c r="Q25" s="262" t="str">
        <f>+F28</f>
        <v>Franchigia Parma</v>
      </c>
      <c r="R25" s="263"/>
      <c r="S25" s="263"/>
      <c r="T25" s="264"/>
    </row>
    <row r="26" spans="1:20" ht="24.75" customHeight="1" thickBot="1">
      <c r="A26" s="362"/>
      <c r="B26" s="332" t="s">
        <v>34</v>
      </c>
      <c r="C26" s="280"/>
      <c r="D26" s="280"/>
      <c r="E26" s="280"/>
      <c r="F26" s="280"/>
      <c r="G26" s="280"/>
      <c r="H26" s="281"/>
      <c r="I26" s="241"/>
      <c r="J26" s="240"/>
      <c r="K26" s="240"/>
      <c r="L26" s="64"/>
      <c r="M26" s="64"/>
      <c r="N26" s="65"/>
      <c r="O26" s="41"/>
      <c r="P26" s="61">
        <f>+P25+1</f>
        <v>3</v>
      </c>
      <c r="Q26" s="262" t="str">
        <f>+D27</f>
        <v>NBP Ronchi</v>
      </c>
      <c r="R26" s="263"/>
      <c r="S26" s="263"/>
      <c r="T26" s="264"/>
    </row>
    <row r="27" spans="1:20" s="67" customFormat="1" ht="24.75" customHeight="1">
      <c r="A27" s="363"/>
      <c r="B27" s="58">
        <f>+C25+150/1440</f>
        <v>0.6666666666666666</v>
      </c>
      <c r="C27" s="11">
        <f>+B27+90/1440</f>
        <v>0.7291666666666666</v>
      </c>
      <c r="D27" s="66" t="str">
        <f>+F25</f>
        <v>NBP Ronchi</v>
      </c>
      <c r="E27" s="13"/>
      <c r="F27" s="66" t="str">
        <f>+F24</f>
        <v>San Martino Junior B&amp;S</v>
      </c>
      <c r="G27" s="31">
        <v>3</v>
      </c>
      <c r="H27" s="17">
        <v>2</v>
      </c>
      <c r="I27" s="314" t="s">
        <v>251</v>
      </c>
      <c r="J27" s="315"/>
      <c r="K27" s="316"/>
      <c r="L27" s="359" t="s">
        <v>73</v>
      </c>
      <c r="M27" s="357"/>
      <c r="N27" s="360"/>
      <c r="P27" s="61">
        <f>+P26+1</f>
        <v>4</v>
      </c>
      <c r="Q27" s="262" t="str">
        <f>+F27</f>
        <v>San Martino Junior B&amp;S</v>
      </c>
      <c r="R27" s="263"/>
      <c r="S27" s="263"/>
      <c r="T27" s="264"/>
    </row>
    <row r="28" spans="1:20" s="67" customFormat="1" ht="24.75" customHeight="1" thickBot="1">
      <c r="A28" s="364"/>
      <c r="B28" s="68">
        <f>+C27+30/1440</f>
        <v>0.75</v>
      </c>
      <c r="C28" s="36">
        <f>+B28+90/1440</f>
        <v>0.8125</v>
      </c>
      <c r="D28" s="69" t="str">
        <f>+D25</f>
        <v>Nazionale Italiana U15</v>
      </c>
      <c r="E28" s="70"/>
      <c r="F28" s="69" t="str">
        <f>+D24</f>
        <v>Franchigia Parma</v>
      </c>
      <c r="G28" s="39">
        <v>13</v>
      </c>
      <c r="H28" s="40">
        <v>1</v>
      </c>
      <c r="I28" s="408" t="s">
        <v>249</v>
      </c>
      <c r="J28" s="409"/>
      <c r="K28" s="410"/>
      <c r="L28" s="255" t="s">
        <v>250</v>
      </c>
      <c r="M28" s="256"/>
      <c r="N28" s="257"/>
      <c r="P28" s="71">
        <f>+P27+1</f>
        <v>5</v>
      </c>
      <c r="Q28" s="353" t="str">
        <f>+F20</f>
        <v>Blu Fioi Ponzano</v>
      </c>
      <c r="R28" s="354"/>
      <c r="S28" s="354"/>
      <c r="T28" s="355"/>
    </row>
    <row r="29" s="67" customFormat="1" ht="24.75" customHeight="1"/>
    <row r="30" spans="6:15" s="67" customFormat="1" ht="24.75" customHeight="1">
      <c r="F30" s="72"/>
      <c r="G30" s="43"/>
      <c r="H30" s="43"/>
      <c r="I30" s="43"/>
      <c r="J30" s="43"/>
      <c r="K30" s="43"/>
      <c r="M30" s="43"/>
      <c r="N30" s="43"/>
      <c r="O30" s="41"/>
    </row>
    <row r="31" spans="9:14" s="67" customFormat="1" ht="24.75" customHeight="1">
      <c r="I31" s="73"/>
      <c r="J31" s="73"/>
      <c r="K31" s="73"/>
      <c r="L31" s="73"/>
      <c r="M31" s="73"/>
      <c r="N31" s="73"/>
    </row>
    <row r="32" spans="7:14" s="67" customFormat="1" ht="24.75" customHeight="1">
      <c r="G32" s="73"/>
      <c r="H32" s="73"/>
      <c r="I32" s="73"/>
      <c r="J32" s="73"/>
      <c r="K32" s="73"/>
      <c r="L32" s="73"/>
      <c r="M32" s="73"/>
      <c r="N32" s="73"/>
    </row>
    <row r="33" spans="9:14" s="67" customFormat="1" ht="24.75" customHeight="1">
      <c r="I33" s="73"/>
      <c r="J33" s="73"/>
      <c r="K33" s="73"/>
      <c r="L33" s="73"/>
      <c r="M33" s="73"/>
      <c r="N33" s="73"/>
    </row>
    <row r="34" spans="7:14" s="67" customFormat="1" ht="24.75" customHeight="1">
      <c r="G34" s="73"/>
      <c r="H34" s="73"/>
      <c r="I34" s="73"/>
      <c r="J34" s="73"/>
      <c r="K34" s="73"/>
      <c r="L34" s="73"/>
      <c r="M34" s="73"/>
      <c r="N34" s="73"/>
    </row>
    <row r="35" spans="7:14" s="1" customFormat="1" ht="24.75" customHeight="1">
      <c r="G35" s="3"/>
      <c r="H35" s="3"/>
      <c r="I35" s="3"/>
      <c r="J35" s="3"/>
      <c r="K35" s="3"/>
      <c r="L35" s="3"/>
      <c r="M35" s="3"/>
      <c r="N35" s="3"/>
    </row>
    <row r="36" spans="7:14" s="1" customFormat="1" ht="24.75" customHeight="1">
      <c r="G36" s="3"/>
      <c r="H36" s="3"/>
      <c r="I36" s="3"/>
      <c r="J36" s="3"/>
      <c r="K36" s="3"/>
      <c r="L36" s="3"/>
      <c r="M36" s="3"/>
      <c r="N36" s="3"/>
    </row>
    <row r="37" spans="7:14" s="1" customFormat="1" ht="24.75" customHeight="1">
      <c r="G37" s="3"/>
      <c r="H37" s="3"/>
      <c r="I37" s="3"/>
      <c r="J37" s="3"/>
      <c r="K37" s="3"/>
      <c r="L37" s="3"/>
      <c r="M37" s="3"/>
      <c r="N37" s="3"/>
    </row>
    <row r="38" spans="7:14" s="1" customFormat="1" ht="24.75" customHeight="1">
      <c r="G38" s="3"/>
      <c r="H38" s="3"/>
      <c r="I38" s="3"/>
      <c r="J38" s="3"/>
      <c r="K38" s="3"/>
      <c r="L38" s="3"/>
      <c r="M38" s="3"/>
      <c r="N38" s="3"/>
    </row>
    <row r="39" spans="7:14" s="1" customFormat="1" ht="24.75" customHeight="1">
      <c r="G39" s="3"/>
      <c r="H39" s="3"/>
      <c r="I39" s="3"/>
      <c r="J39" s="3"/>
      <c r="K39" s="3"/>
      <c r="L39" s="3"/>
      <c r="M39" s="3"/>
      <c r="N39" s="3"/>
    </row>
    <row r="40" spans="7:14" s="1" customFormat="1" ht="15" customHeight="1">
      <c r="G40" s="3"/>
      <c r="H40" s="3"/>
      <c r="I40" s="3"/>
      <c r="J40" s="3"/>
      <c r="K40" s="3"/>
      <c r="L40" s="3"/>
      <c r="M40" s="3"/>
      <c r="N40" s="3"/>
    </row>
    <row r="41" spans="7:14" s="1" customFormat="1" ht="15" customHeight="1">
      <c r="G41" s="3"/>
      <c r="H41" s="3"/>
      <c r="I41" s="3"/>
      <c r="J41" s="3"/>
      <c r="K41" s="3"/>
      <c r="L41" s="3"/>
      <c r="M41" s="3"/>
      <c r="N41" s="3"/>
    </row>
    <row r="42" spans="7:14" s="1" customFormat="1" ht="15" customHeight="1">
      <c r="G42" s="3"/>
      <c r="H42" s="3"/>
      <c r="I42" s="3"/>
      <c r="J42" s="3"/>
      <c r="K42" s="3"/>
      <c r="L42" s="3"/>
      <c r="M42" s="3"/>
      <c r="N42" s="3"/>
    </row>
    <row r="43" spans="7:14" s="1" customFormat="1" ht="15" customHeight="1">
      <c r="G43" s="3"/>
      <c r="H43" s="3"/>
      <c r="I43" s="3"/>
      <c r="J43" s="3"/>
      <c r="K43" s="3"/>
      <c r="L43" s="3"/>
      <c r="M43" s="3"/>
      <c r="N43" s="3"/>
    </row>
    <row r="44" spans="7:14" s="1" customFormat="1" ht="15" customHeight="1">
      <c r="G44" s="3"/>
      <c r="H44" s="3"/>
      <c r="I44" s="3"/>
      <c r="J44" s="3"/>
      <c r="K44" s="3"/>
      <c r="L44" s="3"/>
      <c r="M44" s="3"/>
      <c r="N44" s="3"/>
    </row>
    <row r="45" spans="7:14" s="1" customFormat="1" ht="15" customHeight="1">
      <c r="G45" s="3"/>
      <c r="H45" s="3"/>
      <c r="I45" s="3"/>
      <c r="J45" s="3"/>
      <c r="K45" s="3"/>
      <c r="L45" s="3"/>
      <c r="M45" s="3"/>
      <c r="N45" s="3"/>
    </row>
    <row r="46" spans="7:14" s="1" customFormat="1" ht="15" customHeight="1">
      <c r="G46" s="3"/>
      <c r="H46" s="3"/>
      <c r="I46" s="3"/>
      <c r="J46" s="3"/>
      <c r="K46" s="3"/>
      <c r="L46" s="3"/>
      <c r="M46" s="3"/>
      <c r="N46" s="3"/>
    </row>
    <row r="47" spans="7:14" s="1" customFormat="1" ht="15" customHeight="1">
      <c r="G47" s="3"/>
      <c r="H47" s="3"/>
      <c r="I47" s="3"/>
      <c r="J47" s="3"/>
      <c r="K47" s="3"/>
      <c r="L47" s="3"/>
      <c r="M47" s="3"/>
      <c r="N47" s="3"/>
    </row>
    <row r="48" spans="7:14" s="1" customFormat="1" ht="15" customHeight="1">
      <c r="G48" s="3"/>
      <c r="H48" s="3"/>
      <c r="I48" s="3"/>
      <c r="J48" s="3"/>
      <c r="K48" s="3"/>
      <c r="L48" s="3"/>
      <c r="M48" s="3"/>
      <c r="N48" s="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50">
    <mergeCell ref="I28:K28"/>
    <mergeCell ref="L28:N28"/>
    <mergeCell ref="Q28:T28"/>
    <mergeCell ref="Q25:T25"/>
    <mergeCell ref="B26:H26"/>
    <mergeCell ref="Q26:T26"/>
    <mergeCell ref="I27:K27"/>
    <mergeCell ref="L27:N27"/>
    <mergeCell ref="Q27:T27"/>
    <mergeCell ref="A23:A28"/>
    <mergeCell ref="B23:H23"/>
    <mergeCell ref="I23:K23"/>
    <mergeCell ref="L23:N23"/>
    <mergeCell ref="P23:T23"/>
    <mergeCell ref="I24:K24"/>
    <mergeCell ref="L24:N24"/>
    <mergeCell ref="Q24:T24"/>
    <mergeCell ref="I25:K25"/>
    <mergeCell ref="L25:N25"/>
    <mergeCell ref="A11:A13"/>
    <mergeCell ref="K11:M11"/>
    <mergeCell ref="N11:P11"/>
    <mergeCell ref="K12:M12"/>
    <mergeCell ref="N12:P12"/>
    <mergeCell ref="K13:M13"/>
    <mergeCell ref="N13:P13"/>
    <mergeCell ref="A8:A10"/>
    <mergeCell ref="K8:M8"/>
    <mergeCell ref="N8:P8"/>
    <mergeCell ref="K9:M9"/>
    <mergeCell ref="N9:P9"/>
    <mergeCell ref="K10:M10"/>
    <mergeCell ref="N10:P10"/>
    <mergeCell ref="A4:A7"/>
    <mergeCell ref="K4:M4"/>
    <mergeCell ref="N4:P4"/>
    <mergeCell ref="K5:M5"/>
    <mergeCell ref="N5:P5"/>
    <mergeCell ref="K6:M6"/>
    <mergeCell ref="N6:P6"/>
    <mergeCell ref="K7:M7"/>
    <mergeCell ref="N7:P7"/>
    <mergeCell ref="A1:T1"/>
    <mergeCell ref="S2:T2"/>
    <mergeCell ref="A3:H3"/>
    <mergeCell ref="I3:J3"/>
    <mergeCell ref="K3:M3"/>
    <mergeCell ref="N3:P3"/>
    <mergeCell ref="Q3:R3"/>
    <mergeCell ref="S3:T3"/>
  </mergeCells>
  <printOptions horizontalCentered="1"/>
  <pageMargins left="0.7874015748031497" right="0.7874015748031497" top="0.3937007874015748" bottom="0.2362204724409449" header="0.2362204724409449" footer="0.15748031496062992"/>
  <pageSetup cellComments="asDisplayed" horizontalDpi="300" verticalDpi="300" orientation="landscape" paperSize="9" scale="58" r:id="rId1"/>
  <headerFooter alignWithMargins="0">
    <oddHeader>&amp;C&amp;"Comic Sans MS,Grassetto"&amp;16 31° TORNEO FILIPPINI 2012 - CATEGORIA JUNIORES&amp;R&amp;"Times New Roman,Grassetto"San Martino B.A. -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DaGiau</dc:creator>
  <cp:keywords/>
  <dc:description/>
  <cp:lastModifiedBy>Silvio DaGiau</cp:lastModifiedBy>
  <dcterms:created xsi:type="dcterms:W3CDTF">2012-07-08T23:03:30Z</dcterms:created>
  <dcterms:modified xsi:type="dcterms:W3CDTF">2012-07-08T23:20:42Z</dcterms:modified>
  <cp:category/>
  <cp:version/>
  <cp:contentType/>
  <cp:contentStatus/>
</cp:coreProperties>
</file>